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codeName="ThisWorkbook" autoCompressPictures="0"/>
  <mc:AlternateContent xmlns:mc="http://schemas.openxmlformats.org/markup-compatibility/2006">
    <mc:Choice Requires="x15">
      <x15ac:absPath xmlns:x15ac="http://schemas.microsoft.com/office/spreadsheetml/2010/11/ac" url="O:\Department\Quality Metallurgy\Labshare\Conflict Minerals - REACH - RoHS Documents\Conflict Minerals Information\"/>
    </mc:Choice>
  </mc:AlternateContent>
  <xr:revisionPtr revIDLastSave="0" documentId="8_{AAB3F320-120F-463A-8C01-9869C1461BE3}"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16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<sst xmlns="http://schemas.openxmlformats.org/spreadsheetml/2006/main" count="22176" uniqueCount="15693">
  <si>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</si>
  <si>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</si>
  <si>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</si>
  <si>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</si>
  <si>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</si>
  <si>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</si>
  <si>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</si>
  <si>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</si>
  <si>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</si>
  <si>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</si>
  <si>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</si>
  <si>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</si>
  <si>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</si>
  <si>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</si>
  <si>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</si>
  <si>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</si>
  <si>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</si>
  <si>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</si>
  <si>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</si>
  <si>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</si>
  <si>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</si>
  <si>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</si>
  <si>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</si>
  <si>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</si>
  <si>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</si>
  <si>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</si>
  <si>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</si>
  <si>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</si>
  <si>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</si>
  <si>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</si>
  <si>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</si>
  <si>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</si>
  <si>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</si>
  <si>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</si>
  <si>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</si>
  <si>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</si>
  <si>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</si>
  <si>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</si>
  <si>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</si>
  <si>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</si>
  <si>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</si>
  <si>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</si>
  <si>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</si>
  <si>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</si>
  <si>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</si>
  <si>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</si>
  <si>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</si>
  <si>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</si>
  <si>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</si>
  <si>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</si>
  <si>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</si>
  <si>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</si>
  <si>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</si>
  <si>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</si>
  <si>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</si>
  <si>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</si>
  <si>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</si>
  <si>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</si>
  <si>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</si>
  <si>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</si>
  <si>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</si>
  <si>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</si>
  <si>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</si>
  <si>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</si>
  <si>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</si>
  <si>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</si>
  <si>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</si>
  <si>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</si>
  <si>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</si>
  <si>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</si>
  <si>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</si>
  <si>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</si>
  <si>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</si>
  <si>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</si>
  <si>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</si>
  <si>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</si>
  <si>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</si>
  <si>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</si>
  <si>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</si>
  <si>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</si>
  <si>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</si>
  <si>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</si>
  <si>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</si>
  <si>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</si>
  <si>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</si>
  <si>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</si>
  <si>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</si>
  <si>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</si>
  <si>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</si>
  <si>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</si>
  <si>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</si>
  <si>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</si>
  <si>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</si>
  <si>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</si>
  <si>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</si>
  <si>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</si>
  <si>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</si>
  <si>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</si>
  <si>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</si>
  <si>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</si>
  <si>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</si>
  <si>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</si>
  <si>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</si>
  <si>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</si>
  <si>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</si>
  <si>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</si>
  <si>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</si>
  <si>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</si>
  <si>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</si>
  <si>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</si>
  <si>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</si>
  <si>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</si>
  <si>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</si>
  <si>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</si>
  <si>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</si>
  <si>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</si>
  <si>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</si>
  <si>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</si>
  <si>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</si>
  <si>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</si>
  <si>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</si>
  <si>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</si>
  <si>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</si>
  <si>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</si>
  <si>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</si>
  <si>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</si>
  <si>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</si>
  <si>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</si>
  <si>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</si>
  <si>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</si>
  <si>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</si>
  <si>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</si>
  <si>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</si>
  <si>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</si>
  <si>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</si>
  <si>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</si>
  <si>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</si>
  <si>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</si>
  <si>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</si>
  <si>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</si>
  <si>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</si>
  <si>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</si>
  <si>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</si>
  <si>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</si>
  <si>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</si>
  <si>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</si>
  <si>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</si>
  <si>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</si>
  <si>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</si>
  <si>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</si>
  <si>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</si>
  <si>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</si>
  <si>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</si>
  <si>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</si>
  <si>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</si>
  <si>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</si>
  <si>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</si>
  <si>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</si>
  <si>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</si>
  <si>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</si>
  <si>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</si>
  <si>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</si>
  <si>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</si>
  <si>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</si>
  <si>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</si>
  <si>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</si>
  <si>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</si>
  <si>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</si>
  <si>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</si>
  <si>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</si>
  <si>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</si>
  <si>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</si>
  <si>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</si>
  <si>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</si>
  <si>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</si>
  <si>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</si>
  <si>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</si>
  <si>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</si>
  <si>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</si>
  <si>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</si>
  <si>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</si>
  <si>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</si>
  <si>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</si>
  <si>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</si>
  <si>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</si>
  <si>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</si>
  <si>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</si>
  <si>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</si>
  <si>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</si>
  <si>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</si>
  <si>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</si>
  <si>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</si>
  <si>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</si>
  <si>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</si>
  <si>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</si>
  <si>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</si>
  <si>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</si>
  <si>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</si>
  <si>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</si>
  <si>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</si>
  <si>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</si>
  <si>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</si>
  <si>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</si>
  <si>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</si>
  <si>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</si>
  <si>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</si>
  <si>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</si>
  <si>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</si>
  <si>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</si>
  <si>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</si>
  <si>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</si>
  <si>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</si>
  <si>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</si>
  <si>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</si>
  <si>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</si>
  <si>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</si>
  <si>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</si>
  <si>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</si>
  <si>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</si>
  <si>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</si>
  <si>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</si>
  <si>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</si>
  <si>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</si>
  <si>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</si>
  <si>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</si>
  <si>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</si>
  <si>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</si>
  <si>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</si>
  <si>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</si>
  <si>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</si>
  <si>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</si>
  <si>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</si>
  <si>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</si>
  <si>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</si>
  <si>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</si>
  <si>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</si>
  <si>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</si>
  <si>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</si>
  <si>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</si>
  <si>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</si>
  <si>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</si>
  <si>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</si>
  <si>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</si>
  <si>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</si>
  <si>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</si>
  <si>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</si>
  <si>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</si>
  <si>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</si>
  <si>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</si>
  <si>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</si>
  <si>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</si>
  <si>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</si>
  <si>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</si>
  <si>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</si>
  <si>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</si>
  <si>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</si>
  <si>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</si>
  <si>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</si>
  <si>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</si>
  <si>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</si>
  <si>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</si>
  <si>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</si>
  <si>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</si>
  <si>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</si>
  <si>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</si>
  <si>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</si>
  <si>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</si>
  <si>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</si>
  <si>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</si>
  <si>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</si>
  <si>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</si>
  <si>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</si>
  <si>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</si>
  <si>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</si>
  <si>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</si>
  <si>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</si>
  <si>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</si>
  <si>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</si>
  <si>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</si>
  <si>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</si>
  <si>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</si>
  <si>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</si>
  <si>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</si>
  <si>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</si>
  <si>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</si>
  <si>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</si>
  <si>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</si>
  <si>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</si>
  <si>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</si>
  <si>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</si>
  <si>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</si>
  <si>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</si>
  <si>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</si>
  <si>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</si>
  <si>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</si>
  <si>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</si>
  <si>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</si>
  <si>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</si>
  <si>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</si>
  <si>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</si>
  <si>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</si>
  <si>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</si>
  <si>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</si>
  <si>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</si>
  <si>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</si>
  <si>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</si>
  <si>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</si>
  <si>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</si>
  <si>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</si>
  <si>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</si>
  <si>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</si>
  <si>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</si>
  <si>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</si>
  <si>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</si>
  <si>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</si>
  <si>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</si>
  <si>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</si>
  <si>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</si>
  <si>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</si>
  <si>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</si>
  <si>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</si>
  <si>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</si>
  <si>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</si>
  <si>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</si>
  <si>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</si>
  <si>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</si>
  <si>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</si>
  <si>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</si>
  <si>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</si>
  <si>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</si>
  <si>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</si>
  <si>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</si>
  <si>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</si>
  <si>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</si>
  <si>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</si>
  <si>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</si>
  <si>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</si>
  <si>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</si>
  <si>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</si>
  <si>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</si>
  <si>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</si>
  <si>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</si>
  <si>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</si>
  <si>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</si>
  <si>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</si>
  <si>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</si>
  <si>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</si>
  <si>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</si>
  <si>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</si>
  <si>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</si>
  <si>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</si>
  <si>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</si>
  <si>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</si>
  <si>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</si>
  <si>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</si>
  <si>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</si>
  <si>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</si>
  <si>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</si>
  <si>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</si>
  <si>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</si>
  <si>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</si>
  <si>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</si>
  <si>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</si>
  <si>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</si>
  <si>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</si>
  <si>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</si>
  <si>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</si>
  <si>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</si>
  <si>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</si>
  <si>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</si>
  <si>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</si>
  <si>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</si>
  <si>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</si>
  <si>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</si>
  <si>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</si>
  <si>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</si>
  <si>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</si>
  <si>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</si>
  <si>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</si>
  <si>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</si>
  <si>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</si>
  <si>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</si>
  <si>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</si>
  <si>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</si>
  <si>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</si>
  <si>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</si>
  <si>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</si>
  <si>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</si>
  <si>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</si>
  <si>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</si>
  <si>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</si>
  <si>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</si>
  <si>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</si>
  <si>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</si>
  <si>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</si>
  <si>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</si>
  <si>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</si>
  <si>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</si>
  <si>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</si>
  <si>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</si>
  <si>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</si>
  <si>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</si>
  <si>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</si>
  <si>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</si>
  <si>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</si>
  <si>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</si>
  <si>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</si>
  <si>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</si>
  <si>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</si>
  <si>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</si>
  <si>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</si>
  <si>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</si>
  <si>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</si>
  <si>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</si>
  <si>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</si>
  <si>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</si>
  <si>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</si>
  <si>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</si>
  <si>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</si>
  <si>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</si>
  <si>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</si>
  <si>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</si>
  <si>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</si>
  <si>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</si>
  <si>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</si>
  <si>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</si>
  <si>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</si>
  <si>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</si>
  <si>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</si>
  <si>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</si>
  <si>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</si>
  <si>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</si>
  <si>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</si>
  <si>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</si>
  <si>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</si>
  <si>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</si>
  <si>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</si>
  <si>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</si>
  <si>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</si>
  <si>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</si>
  <si>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</si>
  <si>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</si>
  <si>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</si>
  <si>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</si>
  <si>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</si>
  <si>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</si>
  <si>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</si>
  <si>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</si>
  <si>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</si>
  <si>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</si>
  <si>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</si>
  <si>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</si>
  <si>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</si>
  <si>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</si>
  <si>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</si>
  <si>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</si>
  <si>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</si>
  <si>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</si>
  <si>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</si>
  <si>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</si>
  <si>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</si>
  <si>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</si>
  <si>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</si>
  <si>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</si>
  <si>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</si>
  <si>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</si>
  <si>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</si>
  <si>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</si>
  <si>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</si>
  <si>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</si>
  <si>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</si>
  <si>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</si>
  <si>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</si>
  <si>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</si>
  <si>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</si>
  <si>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</si>
  <si>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</si>
  <si>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</si>
  <si>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</si>
  <si>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</si>
  <si>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</si>
  <si>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</si>
  <si>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</si>
  <si>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</si>
  <si>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</si>
  <si>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</si>
  <si>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</si>
  <si>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</si>
  <si>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</si>
  <si>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</si>
  <si>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</si>
  <si>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</si>
  <si>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</si>
  <si>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</si>
  <si>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</si>
  <si>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</si>
  <si>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</si>
  <si>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</si>
  <si>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</si>
  <si>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</si>
  <si>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</si>
  <si>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</si>
  <si>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</si>
  <si>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</si>
  <si>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</si>
  <si>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</si>
  <si>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</si>
  <si>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</si>
  <si>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</si>
  <si>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</si>
  <si>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</si>
  <si>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</si>
  <si>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</si>
  <si>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</si>
  <si>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</si>
  <si>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</si>
  <si>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</si>
  <si>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</si>
  <si>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</si>
  <si>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</si>
  <si>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</si>
  <si>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</si>
  <si>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</si>
  <si>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</si>
  <si>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</si>
  <si>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</si>
  <si>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</si>
  <si>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</si>
  <si>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</si>
  <si>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</si>
  <si>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</si>
  <si>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</si>
  <si>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</si>
  <si>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</si>
  <si>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</si>
  <si>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</si>
  <si>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</si>
  <si>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</si>
  <si>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</si>
  <si>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</si>
  <si>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</si>
  <si>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</si>
  <si>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</si>
  <si>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</si>
  <si>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</si>
  <si>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</si>
  <si>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</si>
  <si>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</si>
  <si>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</si>
  <si>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</si>
  <si>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</si>
  <si>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</si>
  <si>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</si>
  <si>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</si>
  <si>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</si>
  <si>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</si>
  <si>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</si>
  <si>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</si>
  <si>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</si>
  <si>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</si>
  <si>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</si>
  <si>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</si>
  <si>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</si>
  <si>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</si>
  <si>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</si>
  <si>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</si>
  <si>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</si>
  <si>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</si>
  <si>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</si>
  <si>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</si>
  <si>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</si>
  <si>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</si>
  <si>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</si>
  <si>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</si>
  <si>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</si>
  <si>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</si>
  <si>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</si>
  <si>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</si>
  <si>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</si>
  <si>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</si>
  <si>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</si>
  <si>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</si>
  <si>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</si>
  <si>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</si>
  <si>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</si>
  <si>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</si>
  <si>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</si>
  <si>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</si>
  <si>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</si>
  <si>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</si>
  <si>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</si>
  <si>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</si>
  <si>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</si>
  <si>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</si>
  <si>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</si>
  <si>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</si>
  <si>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</si>
  <si>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</si>
  <si>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</si>
  <si>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</si>
  <si>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</si>
  <si>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</si>
  <si>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</si>
  <si>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</si>
  <si>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</si>
  <si>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</si>
  <si>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</si>
  <si>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</si>
  <si>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</si>
  <si>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</si>
  <si>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</si>
  <si>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</si>
  <si>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</si>
  <si>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</si>
  <si>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</si>
  <si>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</si>
  <si>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</si>
  <si>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</si>
  <si>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</si>
  <si>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</si>
  <si>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</si>
  <si>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</si>
  <si>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</si>
  <si>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</si>
  <si>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</si>
  <si>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</si>
  <si>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</si>
  <si>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</si>
  <si>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</si>
  <si>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</si>
  <si>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</si>
  <si>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</si>
  <si>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</si>
  <si>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</si>
  <si>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</si>
  <si>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</si>
  <si>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</si>
  <si>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</si>
  <si>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</si>
  <si>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</si>
  <si>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</si>
  <si>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</si>
  <si>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</si>
  <si>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</si>
  <si>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</si>
  <si>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</si>
  <si>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</si>
  <si>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</si>
  <si>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</si>
  <si>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</si>
  <si>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</si>
  <si>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</si>
  <si>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</si>
  <si>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</si>
  <si>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</si>
  <si>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</si>
  <si>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</si>
  <si>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</si>
  <si>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</si>
  <si>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</si>
  <si>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</si>
  <si>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</si>
  <si>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</si>
  <si>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</si>
  <si>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</si>
  <si>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</si>
  <si>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</si>
  <si>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</si>
  <si>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</si>
  <si>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</si>
  <si>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</si>
  <si>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</si>
  <si>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</si>
  <si>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</si>
  <si>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</si>
  <si>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</si>
  <si>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</si>
  <si>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</si>
  <si>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</si>
  <si>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</si>
  <si>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</si>
  <si>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</si>
  <si>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</si>
  <si>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</si>
  <si>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</si>
  <si>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</si>
  <si>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</si>
  <si>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</si>
  <si>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</si>
  <si>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</si>
  <si>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</si>
  <si>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</si>
  <si>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</si>
  <si>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</si>
  <si>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</si>
  <si>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</si>
  <si>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</si>
  <si>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</si>
  <si>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</si>
  <si>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</si>
  <si>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</si>
  <si>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</si>
  <si>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</si>
  <si>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</si>
  <si>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</si>
  <si>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</si>
  <si>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</si>
  <si>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</si>
  <si>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</si>
  <si>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</si>
  <si>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</si>
  <si>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</si>
  <si>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</si>
  <si>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</si>
  <si>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</si>
  <si>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</si>
  <si>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</si>
  <si>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</si>
  <si>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</si>
  <si>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</si>
  <si>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</si>
  <si>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</si>
  <si>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</si>
  <si>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</si>
  <si>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</si>
  <si>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</si>
  <si>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</si>
  <si>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</si>
  <si>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</si>
  <si>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</si>
  <si>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</si>
  <si>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</si>
  <si>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</si>
  <si>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</si>
  <si>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</si>
  <si>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</si>
  <si>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</si>
  <si>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</si>
  <si>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</si>
  <si>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</si>
  <si>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</si>
  <si>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</si>
  <si>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</si>
  <si>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</si>
  <si>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</si>
  <si>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</si>
  <si>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</si>
  <si>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</si>
  <si>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</si>
  <si>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</si>
  <si>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</si>
  <si>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</si>
  <si>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</si>
  <si>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</si>
  <si>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</si>
  <si>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</si>
  <si>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</si>
  <si>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</si>
  <si>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</si>
  <si>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</si>
  <si>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</si>
  <si>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</si>
  <si>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</si>
  <si>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</si>
  <si>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</si>
  <si>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</si>
  <si>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</si>
  <si>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</si>
  <si>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</si>
  <si>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</si>
  <si>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</si>
  <si>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</si>
  <si>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</si>
  <si>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</si>
  <si>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</si>
  <si>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</si>
  <si>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</si>
  <si>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</si>
  <si>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</si>
  <si>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</si>
  <si>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</si>
  <si>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</si>
  <si>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</si>
  <si>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</si>
  <si>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</si>
  <si>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</si>
  <si>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</si>
  <si>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</si>
  <si>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</si>
  <si>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</si>
  <si>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</si>
  <si>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</si>
  <si>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</si>
  <si>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</si>
  <si>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</si>
  <si>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</si>
  <si>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</si>
  <si>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</si>
  <si>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</si>
  <si>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</si>
  <si>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</si>
  <si>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</si>
  <si>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</si>
  <si>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</si>
  <si>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</si>
  <si>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</si>
  <si>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</si>
  <si>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</si>
  <si>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</si>
  <si>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</si>
  <si>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</si>
  <si>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</si>
  <si>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</si>
  <si>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</si>
  <si>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</si>
  <si>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</si>
  <si>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</si>
  <si>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</si>
  <si>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</si>
  <si>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</si>
  <si>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</si>
  <si>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</si>
  <si>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</si>
  <si>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</si>
  <si>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</si>
  <si>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</si>
  <si>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</si>
  <si>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</si>
  <si>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</si>
  <si>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</si>
  <si>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</si>
  <si>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</si>
  <si>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</si>
  <si>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</si>
  <si>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</si>
  <si>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</si>
  <si>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</si>
  <si>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</si>
  <si>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</si>
  <si>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</si>
  <si>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</si>
  <si>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</si>
  <si>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</si>
  <si>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</si>
  <si>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</si>
  <si>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</si>
  <si>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</si>
  <si>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</si>
  <si>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</si>
  <si>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</si>
  <si>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</si>
  <si>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</si>
  <si>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</si>
  <si>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</si>
  <si>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</si>
  <si>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</si>
  <si>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</si>
  <si>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</si>
  <si>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</si>
  <si>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</si>
  <si>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</si>
  <si>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</si>
  <si>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</si>
  <si>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</si>
  <si>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</si>
  <si>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</si>
  <si>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</si>
  <si>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</si>
  <si>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</si>
  <si>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</si>
  <si>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</si>
  <si>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</si>
  <si>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</si>
  <si>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</si>
  <si>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</si>
  <si>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</si>
  <si>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</si>
  <si>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</si>
  <si>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</si>
  <si>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</si>
  <si>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</si>
  <si>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</si>
  <si>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</si>
  <si>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</si>
  <si>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</si>
  <si>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</si>
  <si>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</si>
  <si>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</si>
  <si>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</si>
  <si>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</si>
  <si>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</si>
  <si>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</si>
  <si>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</si>
  <si>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</si>
  <si>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</si>
  <si>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</si>
  <si>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</si>
  <si>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</si>
  <si>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</si>
  <si>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</si>
  <si>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</si>
  <si>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</si>
  <si>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</si>
  <si>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</si>
  <si>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</si>
  <si>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</si>
  <si>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</si>
  <si>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</si>
  <si>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</si>
  <si>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</si>
  <si>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</si>
  <si>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</si>
  <si>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</si>
  <si>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</si>
  <si>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</si>
  <si>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</si>
  <si>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</si>
  <si>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</si>
  <si>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</si>
  <si>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</si>
  <si>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</si>
  <si>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</si>
  <si>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</si>
  <si>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</si>
  <si>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</si>
  <si>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</si>
  <si>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</si>
  <si>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</si>
  <si>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</si>
  <si>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</si>
  <si>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</si>
  <si>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</si>
  <si>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</si>
  <si>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</si>
  <si>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</si>
  <si>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</si>
  <si>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</si>
  <si>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</si>
  <si>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</si>
  <si>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</si>
  <si>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</si>
  <si>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</si>
  <si>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</si>
  <si>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</si>
  <si>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</si>
  <si>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</si>
  <si>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</si>
  <si>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</si>
  <si>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</si>
  <si>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</si>
  <si>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</si>
  <si>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</si>
  <si>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</si>
  <si>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</si>
  <si>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</si>
  <si>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</si>
  <si>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</si>
  <si>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</si>
  <si>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</si>
  <si>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</si>
  <si>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</si>
  <si>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</si>
  <si>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</si>
  <si>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</si>
  <si>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</si>
  <si>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</si>
  <si>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</si>
  <si>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</si>
  <si>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</si>
  <si>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</si>
  <si>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</si>
  <si>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</si>
  <si>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</si>
  <si>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</si>
  <si>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</si>
  <si>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</si>
  <si>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</si>
  <si>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</si>
  <si>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</si>
  <si>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</si>
  <si>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</si>
  <si>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</si>
  <si>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</si>
  <si>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</si>
  <si>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</si>
  <si>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</si>
  <si>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</si>
  <si>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</si>
  <si>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</si>
  <si>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</si>
  <si>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</si>
  <si>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</si>
  <si>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</si>
  <si>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</si>
  <si>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</si>
  <si>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</si>
  <si>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</si>
  <si>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</si>
  <si>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</si>
  <si>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</si>
  <si>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</si>
  <si>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</si>
  <si>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</si>
  <si>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</si>
  <si>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</si>
  <si>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</si>
  <si>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</si>
  <si>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</si>
  <si>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</si>
  <si>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</si>
  <si>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</si>
  <si>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</si>
  <si>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</si>
  <si>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</si>
  <si>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</si>
  <si>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</si>
  <si>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</si>
  <si>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</si>
  <si>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</si>
  <si>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</si>
  <si>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</si>
  <si>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</si>
  <si>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</si>
  <si>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</si>
  <si>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</si>
  <si>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</si>
  <si>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</si>
  <si>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</si>
  <si>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</si>
  <si>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</si>
  <si>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</si>
  <si>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</si>
  <si>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</si>
  <si>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</si>
  <si>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</si>
  <si>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</si>
  <si>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</si>
  <si>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</si>
  <si>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</si>
  <si>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</si>
  <si>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</si>
  <si>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</si>
  <si>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</si>
  <si>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</si>
  <si>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</si>
  <si>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</si>
  <si>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</si>
  <si>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</si>
  <si>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</si>
  <si>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</si>
  <si>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</si>
  <si>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</si>
  <si>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</si>
  <si>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</si>
  <si>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</si>
  <si>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</si>
  <si>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</si>
  <si>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</si>
  <si>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</si>
  <si>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</si>
  <si>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</si>
  <si>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</si>
  <si>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</si>
  <si>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</si>
  <si>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</si>
  <si>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</si>
  <si>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</si>
  <si>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</si>
  <si>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</si>
  <si>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</si>
  <si>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</si>
  <si>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</si>
  <si>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</si>
  <si>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</si>
  <si>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</si>
  <si>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</si>
  <si>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</si>
  <si>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</si>
  <si>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</si>
  <si>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</si>
  <si>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</si>
  <si>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</si>
  <si>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</si>
  <si>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</si>
  <si>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</si>
  <si>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</si>
  <si>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</si>
  <si>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</si>
  <si>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</si>
  <si>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</si>
  <si>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</si>
  <si>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</si>
  <si>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</si>
  <si>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</si>
  <si>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</si>
  <si>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</si>
  <si>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</si>
  <si>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</si>
  <si>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</si>
  <si>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</si>
  <si>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</si>
  <si>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</si>
  <si>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</si>
  <si>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</si>
  <si>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</si>
  <si>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</si>
  <si>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</si>
  <si>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</si>
  <si>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</si>
  <si>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</si>
  <si>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</si>
  <si>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</si>
  <si>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</si>
  <si>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</si>
  <si>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</si>
  <si>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</si>
  <si>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</si>
  <si>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</si>
  <si>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</si>
  <si>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</si>
  <si>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</si>
  <si>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</si>
  <si>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</si>
  <si>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</si>
  <si>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</si>
  <si>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</si>
  <si>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</si>
  <si>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</si>
  <si>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</si>
  <si>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</si>
  <si>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</si>
  <si>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</si>
  <si>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</si>
  <si>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</si>
  <si>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</si>
  <si>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</si>
  <si>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</si>
  <si>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</si>
  <si>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</si>
  <si>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</si>
  <si>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</si>
  <si>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</si>
  <si>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</si>
  <si>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</si>
  <si>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</si>
  <si>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</si>
  <si>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</si>
  <si>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</si>
  <si>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</si>
  <si>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</si>
  <si>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</si>
  <si>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</si>
  <si>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</si>
  <si>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</si>
  <si>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</si>
  <si>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</si>
  <si>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</si>
  <si>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</si>
  <si>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</si>
  <si>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</si>
  <si>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</si>
  <si>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</si>
  <si>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</si>
  <si>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</si>
  <si>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</si>
  <si>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</si>
  <si>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</si>
  <si>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</si>
  <si>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</si>
  <si>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</si>
  <si>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</si>
  <si>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</si>
  <si>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</si>
  <si>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</si>
  <si>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</si>
  <si>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</si>
  <si>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</si>
  <si>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</si>
  <si>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</si>
  <si>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</si>
  <si>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</si>
  <si>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</si>
  <si>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</si>
  <si>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</si>
  <si>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</si>
  <si>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</si>
  <si>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</si>
  <si>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</si>
  <si>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</si>
  <si>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</si>
  <si>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</si>
  <si>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</si>
  <si>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</si>
  <si>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</si>
  <si>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</si>
  <si>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</si>
  <si>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</si>
  <si>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</si>
  <si>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</si>
  <si>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</si>
  <si>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</si>
  <si>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</si>
  <si>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</si>
  <si>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</si>
  <si>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</si>
  <si>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</si>
  <si>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</si>
  <si>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</si>
  <si>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</si>
  <si>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</si>
  <si>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</si>
  <si>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</si>
  <si>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</si>
  <si>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</si>
  <si>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</si>
  <si>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</si>
  <si>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</si>
  <si>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</si>
  <si>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</si>
  <si>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</si>
  <si>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</si>
  <si>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</si>
  <si>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</si>
  <si>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</si>
  <si>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</si>
  <si>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</si>
  <si>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</si>
  <si>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</si>
  <si>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</si>
  <si>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</si>
  <si>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</si>
  <si>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</si>
  <si>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</si>
  <si>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</si>
  <si>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</si>
  <si>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</si>
  <si>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</si>
  <si>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</si>
  <si>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</si>
  <si>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</si>
  <si>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</si>
  <si>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</si>
  <si>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</si>
  <si>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</si>
  <si>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</si>
  <si>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</si>
  <si>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</si>
  <si>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</si>
  <si>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</si>
  <si>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</si>
  <si>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</si>
  <si>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</si>
  <si>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</si>
  <si>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</si>
  <si>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</si>
  <si>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</si>
  <si>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</si>
  <si>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</si>
  <si>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</si>
  <si>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</si>
  <si>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</si>
  <si>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</si>
  <si>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</si>
  <si>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</si>
  <si>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</si>
  <si>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</si>
  <si>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</si>
  <si>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</si>
  <si>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</si>
  <si>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</si>
  <si>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</si>
  <si>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</si>
  <si>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</si>
  <si>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</si>
  <si>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</si>
  <si>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</si>
  <si>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</si>
  <si>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</si>
  <si>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</si>
  <si>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</si>
  <si>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</si>
  <si>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</si>
  <si>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</si>
  <si>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</si>
  <si>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</si>
  <si>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</si>
  <si>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</si>
  <si>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</si>
  <si>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</si>
  <si>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</si>
  <si>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</si>
  <si>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</si>
  <si>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</si>
  <si>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</si>
  <si>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</si>
  <si>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</si>
  <si>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</si>
  <si>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</si>
  <si>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</si>
  <si>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</si>
  <si>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</si>
  <si>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</si>
  <si>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</si>
  <si>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</si>
  <si>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</si>
  <si>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</si>
  <si>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</si>
  <si>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</si>
  <si>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</si>
  <si>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</si>
  <si>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</si>
  <si>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</si>
  <si>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</si>
  <si>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</si>
  <si>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</si>
  <si>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</si>
  <si>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</si>
  <si>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</si>
  <si>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</si>
  <si>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</si>
  <si>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</si>
  <si>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</si>
  <si>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</si>
  <si>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</si>
  <si>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</si>
  <si>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</si>
  <si>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</si>
  <si>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</si>
  <si>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</si>
  <si>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</si>
  <si>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</si>
  <si>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</si>
  <si>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</si>
  <si>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</si>
  <si>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</si>
  <si>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</si>
  <si>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</si>
  <si>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</si>
  <si>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</si>
  <si>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</si>
  <si>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</si>
  <si>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</si>
  <si>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</si>
  <si>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</si>
  <si>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</si>
  <si>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</si>
  <si>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</si>
  <si>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</si>
  <si>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</si>
  <si>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</si>
  <si>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</si>
  <si>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</si>
  <si>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</si>
  <si>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</si>
  <si>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</si>
  <si>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</si>
  <si>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</si>
  <si>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</si>
  <si>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</si>
  <si>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</si>
  <si>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</si>
  <si>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</si>
  <si>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</si>
  <si>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</si>
  <si>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</si>
  <si>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</si>
  <si>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</si>
  <si>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</si>
  <si>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</si>
  <si>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</si>
  <si>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</si>
  <si>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</si>
  <si>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</si>
  <si>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</si>
  <si>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</si>
  <si>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</si>
  <si>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</si>
  <si>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</si>
  <si>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</si>
  <si>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</si>
  <si>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</si>
  <si>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</si>
  <si>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</si>
  <si>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</si>
  <si>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</si>
  <si>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</si>
  <si>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</si>
  <si>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</si>
  <si>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</si>
  <si>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</si>
  <si>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</si>
  <si>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</si>
  <si>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</si>
  <si>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</si>
  <si>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</si>
  <si>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</si>
  <si>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</si>
  <si>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</si>
  <si>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</si>
  <si>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</si>
  <si>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</si>
  <si>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</si>
  <si>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</si>
  <si>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</si>
  <si>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</si>
  <si>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</si>
  <si>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</si>
  <si>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</si>
  <si>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</si>
  <si>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</si>
  <si>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</si>
  <si>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</si>
  <si>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</si>
  <si>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</si>
  <si>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</si>
  <si>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</si>
  <si>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</si>
  <si>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</si>
  <si>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</si>
  <si>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</si>
  <si>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</si>
  <si>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</si>
  <si>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</si>
  <si>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</si>
  <si>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</si>
  <si>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</si>
  <si>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</si>
  <si>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</si>
  <si>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</si>
  <si>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</si>
  <si>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</si>
  <si>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</si>
  <si>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</si>
  <si>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</si>
  <si>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</si>
  <si>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</si>
  <si>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</si>
  <si>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</si>
  <si>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</si>
  <si>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</si>
  <si>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</si>
  <si>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</si>
  <si>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</si>
  <si>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</si>
  <si>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</si>
  <si>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</si>
  <si>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</si>
  <si>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</si>
  <si>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</si>
  <si>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</si>
  <si>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</si>
  <si>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</si>
  <si>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</si>
  <si>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</si>
  <si>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</si>
  <si>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</si>
  <si>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</si>
  <si>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</si>
  <si>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</si>
  <si>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</si>
  <si>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</si>
  <si>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</si>
  <si>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</si>
  <si>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</si>
  <si>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</si>
  <si>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</si>
  <si>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</si>
  <si>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</si>
  <si>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</si>
  <si>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</si>
  <si>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</si>
  <si>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</si>
  <si>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</si>
  <si>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</si>
  <si>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</si>
  <si>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</si>
  <si>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</si>
  <si>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</si>
  <si>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</si>
  <si>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</si>
  <si>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</si>
  <si>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</si>
  <si>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</si>
  <si>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</si>
  <si>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</si>
  <si>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</si>
  <si>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</si>
  <si>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</si>
  <si>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</si>
  <si>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</si>
  <si>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</si>
  <si>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</si>
  <si>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</si>
  <si>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</si>
  <si>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</si>
  <si>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</si>
  <si>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</si>
  <si>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</si>
  <si>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</si>
  <si>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</si>
  <si>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</si>
  <si>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</si>
  <si>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</si>
  <si>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</si>
  <si>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</si>
  <si>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</si>
  <si>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</si>
  <si>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</si>
  <si>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</si>
  <si>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</si>
  <si>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</si>
  <si>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</si>
  <si>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</si>
  <si>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</si>
  <si>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</si>
  <si>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</si>
  <si>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</si>
  <si>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</si>
  <si>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</si>
  <si>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</si>
  <si>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</si>
  <si>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</si>
  <si>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</si>
  <si>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</si>
  <si>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</si>
  <si>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</si>
  <si>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</si>
  <si>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</si>
  <si>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</si>
  <si>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</si>
  <si>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</si>
  <si>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</si>
  <si>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</si>
  <si>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</si>
  <si>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</si>
  <si>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</si>
  <si>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</si>
  <si>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</si>
  <si>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</si>
  <si>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</si>
  <si>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</si>
  <si>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</si>
  <si>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</si>
  <si>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</si>
  <si>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</si>
  <si>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</si>
  <si>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</si>
  <si>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</si>
  <si>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</si>
  <si>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</si>
  <si>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</si>
  <si>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</si>
  <si>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</si>
  <si>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</si>
  <si>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</si>
  <si>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</si>
  <si>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</si>
  <si>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</si>
  <si>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</si>
  <si>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</si>
  <si>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</si>
  <si>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</si>
  <si>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</si>
  <si>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</si>
  <si>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</si>
  <si>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</si>
  <si>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</si>
  <si>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</si>
  <si>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</si>
  <si>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</si>
  <si>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</si>
  <si>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</si>
  <si>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</si>
  <si>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</si>
  <si>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</si>
  <si>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</si>
  <si>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</si>
  <si>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</si>
  <si>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</si>
  <si>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</si>
  <si>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</si>
  <si>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</si>
  <si>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</si>
  <si>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</si>
  <si>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</si>
  <si>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</si>
  <si>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</si>
  <si>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</si>
  <si>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</si>
  <si>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</si>
  <si>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</si>
  <si>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</si>
  <si>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</si>
  <si>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</si>
  <si>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</si>
  <si>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</si>
  <si>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</si>
  <si>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</si>
  <si>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</si>
  <si>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</si>
  <si>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</si>
  <si>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</si>
  <si>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</si>
  <si>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</si>
  <si>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</si>
  <si>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</si>
  <si>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</si>
  <si>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</si>
  <si>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</si>
  <si>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</si>
  <si>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</si>
  <si>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</si>
  <si>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</si>
  <si>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</si>
  <si>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</si>
  <si>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</si>
  <si>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</si>
  <si>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</si>
  <si>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</si>
  <si>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</si>
  <si>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</si>
  <si>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</si>
  <si>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</si>
  <si>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</si>
  <si>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</si>
  <si>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</si>
  <si>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</si>
  <si>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</si>
  <si>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</si>
  <si>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</si>
  <si>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</si>
  <si>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</si>
  <si>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</si>
  <si>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</si>
  <si>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</si>
  <si>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</si>
  <si>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</si>
  <si>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</si>
  <si>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</si>
  <si>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</si>
  <si>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</si>
  <si>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</si>
  <si>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</si>
  <si>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</si>
  <si>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</si>
  <si>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</si>
  <si>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</si>
  <si>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</si>
  <si>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</si>
  <si>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</si>
  <si>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</si>
  <si>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</si>
  <si>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</si>
  <si>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</si>
  <si>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</si>
  <si>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</si>
  <si>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</si>
  <si>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</si>
  <si>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</si>
  <si>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</si>
  <si>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</si>
  <si>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</si>
  <si>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</si>
  <si>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</si>
  <si>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</si>
  <si>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</si>
  <si>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</si>
  <si>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</si>
  <si>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</si>
  <si>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</si>
  <si>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</si>
  <si>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</si>
  <si>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</si>
  <si>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</si>
  <si>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</si>
  <si>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</si>
  <si>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</si>
  <si>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</si>
  <si>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</si>
  <si>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</si>
  <si>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</si>
  <si>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</si>
  <si>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</si>
  <si>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</si>
  <si>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</si>
  <si>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</si>
  <si>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</si>
  <si>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</si>
  <si>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</si>
  <si>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</si>
  <si>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</si>
  <si>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</si>
  <si>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</si>
  <si>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</si>
  <si>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</si>
  <si>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</si>
  <si>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</si>
  <si>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</si>
  <si>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</si>
  <si>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</si>
  <si>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</si>
  <si>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</si>
  <si>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</si>
  <si>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</si>
  <si>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</si>
  <si>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</si>
  <si>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</si>
  <si>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</si>
  <si>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</si>
  <si>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</si>
  <si>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</si>
  <si>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</si>
  <si>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</si>
  <si>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</si>
  <si>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</si>
  <si>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</si>
  <si>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</si>
  <si>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</si>
  <si>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</si>
  <si>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</si>
  <si>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</si>
  <si>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</si>
  <si>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</si>
  <si>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</si>
  <si>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</si>
  <si>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</si>
  <si>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</si>
  <si>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</si>
  <si>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</si>
  <si>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</si>
  <si>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</si>
  <si>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</si>
  <si>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</si>
  <si>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</si>
  <si>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</si>
  <si>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</si>
  <si>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</si>
  <si>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</si>
  <si>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</si>
  <si>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</si>
  <si>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</si>
  <si>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</si>
  <si>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</si>
  <si>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</si>
  <si>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</si>
  <si>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</si>
  <si>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</si>
  <si>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</si>
  <si>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</si>
  <si>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</si>
  <si>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</si>
  <si>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</si>
  <si>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</si>
  <si>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</si>
  <si>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</si>
  <si>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</si>
  <si>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</si>
  <si>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</si>
  <si>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</si>
  <si>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</si>
  <si>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</si>
  <si>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</si>
  <si>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</si>
  <si>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</si>
  <si>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</si>
  <si>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</si>
  <si>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</si>
  <si>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</si>
  <si>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</si>
  <si>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</si>
  <si>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</si>
  <si>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</si>
  <si>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</si>
  <si>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</si>
  <si>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</si>
  <si>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</si>
  <si>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</si>
  <si>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</si>
  <si>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</si>
  <si>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</si>
  <si>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</si>
  <si>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</si>
  <si>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</si>
  <si>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</si>
  <si>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</si>
  <si>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</si>
  <si>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</si>
  <si>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</si>
  <si>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</si>
  <si>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</si>
  <si>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</si>
  <si>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</si>
  <si>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</si>
  <si>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</si>
  <si>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</si>
  <si>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</si>
  <si>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</si>
  <si>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</si>
  <si>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</si>
  <si>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</si>
  <si>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</si>
  <si>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</si>
  <si>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</si>
  <si>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</si>
  <si>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</si>
  <si>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</si>
  <si>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</si>
  <si>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</si>
  <si>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</si>
  <si>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</si>
  <si>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</si>
  <si>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</si>
  <si>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</si>
  <si>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</si>
  <si>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</si>
  <si>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</si>
  <si>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</si>
  <si>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</si>
  <si>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</si>
  <si>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</si>
  <si>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</si>
  <si>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</si>
  <si>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</si>
  <si>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</si>
  <si>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</si>
  <si>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</si>
  <si>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</si>
  <si>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</si>
  <si>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</si>
  <si>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</si>
  <si>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</si>
  <si>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</si>
  <si>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</si>
  <si>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</si>
  <si>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</si>
  <si>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</si>
  <si>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</si>
  <si>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</si>
  <si>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</si>
  <si>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</si>
  <si>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</si>
  <si>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</si>
  <si>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</si>
  <si>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</si>
  <si>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</si>
  <si>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</si>
  <si>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</si>
  <si>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</si>
  <si>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</si>
  <si>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</si>
  <si>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</si>
  <si>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</si>
  <si>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</si>
  <si>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</si>
  <si>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</si>
  <si>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</si>
  <si>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</si>
  <si>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</si>
  <si>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</si>
  <si>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</si>
  <si>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</si>
  <si>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</si>
  <si>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</si>
  <si>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</si>
  <si>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</si>
  <si>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</si>
  <si>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</si>
  <si>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</si>
  <si>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</si>
  <si>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</si>
  <si>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</si>
  <si>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</si>
  <si>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</si>
  <si>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</si>
  <si>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</si>
  <si>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</si>
  <si>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</si>
  <si>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</si>
  <si>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</si>
  <si>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</si>
  <si>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</si>
  <si>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</si>
  <si>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</si>
  <si>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</si>
  <si>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</si>
  <si>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</si>
  <si>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</si>
  <si>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</si>
  <si>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</si>
  <si>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</si>
  <si>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</si>
  <si>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</si>
  <si>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</si>
  <si>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</si>
  <si>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</si>
  <si>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</si>
  <si>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</si>
  <si>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</si>
  <si>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</si>
  <si>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</si>
  <si>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</si>
  <si>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</si>
  <si>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</si>
  <si>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</si>
  <si>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</si>
  <si>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</si>
  <si>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</si>
  <si>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</si>
  <si>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</si>
  <si>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</si>
  <si>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</si>
  <si>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</si>
  <si>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</si>
  <si>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</si>
  <si>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</si>
  <si>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</si>
  <si>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</si>
  <si>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</si>
  <si>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</si>
  <si>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</si>
  <si>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</si>
  <si>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</si>
  <si>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</si>
  <si>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</si>
  <si>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</si>
  <si>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</si>
  <si>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</si>
  <si>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</si>
  <si>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</si>
  <si>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</si>
  <si>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</si>
  <si>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</si>
  <si>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</si>
  <si>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</si>
  <si>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</si>
  <si>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</si>
  <si>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</si>
  <si>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</si>
  <si>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</si>
  <si>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</si>
  <si>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</si>
  <si>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</si>
  <si>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</si>
  <si>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</si>
  <si>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</si>
  <si>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</si>
  <si>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</si>
  <si>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</si>
  <si>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</si>
  <si>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</si>
  <si>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</si>
  <si>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</si>
  <si>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</si>
  <si>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</si>
  <si>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</si>
  <si>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</si>
  <si>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</si>
  <si>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</si>
  <si>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</si>
  <si>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</si>
  <si>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</si>
  <si>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</si>
  <si>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</si>
  <si>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</si>
  <si>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</si>
  <si>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</si>
  <si>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</si>
  <si>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</si>
  <si>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</si>
  <si>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</si>
  <si>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</si>
  <si>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</si>
  <si>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</si>
  <si>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</si>
  <si>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</si>
  <si>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</si>
  <si>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</si>
  <si>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</si>
  <si>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</si>
  <si>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</si>
  <si>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</si>
  <si>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</si>
  <si>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</si>
  <si>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</si>
  <si>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</si>
  <si>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</si>
  <si>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</si>
  <si>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</si>
  <si>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</si>
  <si>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</si>
  <si>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</si>
  <si>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</si>
  <si>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</si>
  <si>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</si>
  <si>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</si>
  <si>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</si>
  <si>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</si>
  <si>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</si>
  <si>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</si>
  <si>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</si>
  <si>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</si>
  <si>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</si>
  <si>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</si>
  <si>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</si>
  <si>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</si>
  <si>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</si>
  <si>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</si>
  <si>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</si>
  <si>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</si>
  <si>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</si>
  <si>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</si>
  <si>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</si>
  <si>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</si>
  <si>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</si>
  <si>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</si>
  <si>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</si>
  <si>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</si>
  <si>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</si>
  <si>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</si>
  <si>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</si>
  <si>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</si>
  <si>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</si>
  <si>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</si>
  <si>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</si>
  <si>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</si>
  <si>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</si>
  <si>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</si>
  <si>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</si>
  <si>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</si>
  <si>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</si>
  <si>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</si>
  <si>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</si>
  <si>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</si>
  <si>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</si>
  <si>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</si>
  <si>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</si>
  <si>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</si>
  <si>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</si>
  <si>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</si>
  <si>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</si>
  <si>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</si>
  <si>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</si>
  <si>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</si>
  <si>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</si>
  <si>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</si>
  <si>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</si>
  <si>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</si>
  <si>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</si>
  <si>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</si>
  <si>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</si>
  <si>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</si>
  <si>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</si>
  <si>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</si>
  <si>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</si>
  <si>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</si>
  <si>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</si>
  <si>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</si>
  <si>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</si>
  <si>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</si>
  <si>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</si>
  <si>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</si>
  <si>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</si>
  <si>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</si>
  <si>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</si>
  <si>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</si>
  <si>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</si>
  <si>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</si>
  <si>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</si>
  <si>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</si>
  <si>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</si>
  <si>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</si>
  <si>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</si>
  <si>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</si>
  <si>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</si>
  <si>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</si>
  <si>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</si>
  <si>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</si>
  <si>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</si>
  <si>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</si>
  <si>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</si>
  <si>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</si>
  <si>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</si>
  <si>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</si>
  <si>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</si>
  <si>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</si>
  <si>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</si>
  <si>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</si>
  <si>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</si>
  <si>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</si>
  <si>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</si>
  <si>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</si>
  <si>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</si>
  <si>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</si>
  <si>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</si>
  <si>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</si>
  <si>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</si>
  <si>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</si>
  <si>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</si>
  <si>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</si>
  <si>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</si>
  <si>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</si>
  <si>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</si>
  <si>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</si>
  <si>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</si>
  <si>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</si>
  <si>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</si>
  <si>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</si>
  <si>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</si>
  <si>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</si>
  <si>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</si>
  <si>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</si>
  <si>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</si>
  <si>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</si>
  <si>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</si>
  <si>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</si>
  <si>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</si>
  <si>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</si>
  <si>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</si>
  <si>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</si>
  <si>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</si>
  <si>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</si>
  <si>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</si>
  <si>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</si>
  <si>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</si>
  <si>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</si>
  <si>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</si>
  <si>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</si>
  <si>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</si>
  <si>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</si>
  <si>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</si>
  <si>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</si>
  <si>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</si>
  <si>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</si>
  <si>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</si>
  <si>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</si>
  <si>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</si>
  <si>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</si>
  <si>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</si>
  <si>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</si>
  <si>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</si>
  <si>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</si>
  <si>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</si>
  <si>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</si>
  <si>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</si>
  <si>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</si>
  <si>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</si>
  <si>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</si>
  <si>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</si>
  <si>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</si>
  <si>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</si>
  <si>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</si>
  <si>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</si>
  <si>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</si>
  <si>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</si>
  <si>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</si>
  <si>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</si>
  <si>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</si>
  <si>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</si>
  <si>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</si>
  <si>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</si>
  <si>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</si>
  <si>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</si>
  <si>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</si>
  <si>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</si>
  <si>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</si>
  <si>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</si>
  <si>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</si>
  <si>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</si>
  <si>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</si>
  <si>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</si>
  <si>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</si>
  <si>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</si>
  <si>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</si>
  <si>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</si>
  <si>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</si>
  <si>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</si>
  <si>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</si>
  <si>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</si>
  <si>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</si>
  <si>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</si>
  <si>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</si>
  <si>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</si>
  <si>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</si>
  <si>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</si>
  <si>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</si>
  <si>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</si>
  <si>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</si>
  <si>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</si>
  <si>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</si>
  <si>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</si>
  <si>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</si>
  <si>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</si>
  <si>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</si>
  <si>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</si>
  <si>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</si>
  <si>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</si>
  <si>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</si>
  <si>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</si>
  <si>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</si>
  <si>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</si>
  <si>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</si>
  <si>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</si>
  <si>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</si>
  <si>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</si>
  <si>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</si>
  <si>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</si>
  <si>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</si>
  <si>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</si>
  <si>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</si>
  <si>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</si>
  <si>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</si>
  <si>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</si>
  <si>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</si>
  <si>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</si>
  <si>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</si>
  <si>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</si>
  <si>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</si>
  <si>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</si>
  <si>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</si>
  <si>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</si>
  <si>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</si>
  <si>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</si>
  <si>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</si>
  <si>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</si>
  <si>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</si>
  <si>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</si>
  <si>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</si>
  <si>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</si>
  <si>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</si>
  <si>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</si>
  <si>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</si>
  <si>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</si>
  <si>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</si>
  <si>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</si>
  <si>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</si>
  <si>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</si>
  <si>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</si>
  <si>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</si>
  <si>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</si>
  <si>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</si>
  <si>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</si>
  <si>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</si>
  <si>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</si>
  <si>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</si>
  <si>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</si>
  <si>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</si>
  <si>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</si>
  <si>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</si>
  <si>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</si>
  <si>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</si>
  <si>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</si>
  <si>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</si>
  <si>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</si>
  <si>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</si>
  <si>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</si>
  <si>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</si>
  <si>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</si>
  <si>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</si>
  <si>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</si>
  <si>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</si>
  <si>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</si>
  <si>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</si>
  <si>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</si>
  <si>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</si>
  <si>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</si>
  <si>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</si>
  <si>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</si>
  <si>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</si>
  <si>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</si>
  <si>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</si>
  <si>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</si>
  <si>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</si>
  <si>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</si>
  <si>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</si>
  <si>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</si>
  <si>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</si>
  <si>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</si>
  <si>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</si>
  <si>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</si>
  <si>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</si>
  <si>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</si>
  <si>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</si>
  <si>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</si>
  <si>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</si>
  <si>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</si>
  <si>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</si>
  <si>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</si>
  <si>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</si>
  <si>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</si>
  <si>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</si>
  <si>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</si>
  <si>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</si>
  <si>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</si>
  <si>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</si>
  <si>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</si>
  <si>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</si>
  <si>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</si>
  <si>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</si>
  <si>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</si>
  <si>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</si>
  <si>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</si>
  <si>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</si>
  <si>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</si>
  <si>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</si>
  <si>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</si>
  <si>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</si>
  <si>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</si>
  <si>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</si>
  <si>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</si>
  <si>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</si>
  <si>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</si>
  <si>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</si>
  <si>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</si>
  <si>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</si>
  <si>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</si>
  <si>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</si>
  <si>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</si>
  <si>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</si>
  <si>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</si>
  <si>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</si>
  <si>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</si>
  <si>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</si>
  <si>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</si>
  <si>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</si>
  <si>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</si>
  <si>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</si>
  <si>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</si>
  <si>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</si>
  <si>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</si>
  <si>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</si>
  <si>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</si>
  <si>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</si>
  <si>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</si>
  <si>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</si>
  <si>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</si>
  <si>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</si>
  <si>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</si>
  <si>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</si>
  <si>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</si>
  <si>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</si>
  <si>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</si>
  <si>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</si>
  <si>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</si>
  <si>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</si>
  <si>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</si>
  <si>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</si>
  <si>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</si>
  <si>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</si>
  <si>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</si>
  <si>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</si>
  <si>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</si>
  <si>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</si>
  <si>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</si>
  <si>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</si>
  <si>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</si>
  <si>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</si>
  <si>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</si>
  <si>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</si>
  <si>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</si>
  <si>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</si>
  <si>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</si>
  <si>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</si>
  <si>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</si>
  <si>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</si>
  <si>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</si>
  <si>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</si>
  <si>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</si>
  <si>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</si>
  <si>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</si>
  <si>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</si>
  <si>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</si>
  <si>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</si>
  <si>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</si>
  <si>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</si>
  <si>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</si>
  <si>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</si>
  <si>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</si>
  <si>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</si>
  <si>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</si>
  <si>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</si>
  <si>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</si>
  <si>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</si>
  <si>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</si>
  <si>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</si>
  <si>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</si>
  <si>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</si>
  <si>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</si>
  <si>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</si>
  <si>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</si>
  <si>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</si>
  <si>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</si>
  <si>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</si>
  <si>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</si>
  <si>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</si>
  <si>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</si>
  <si>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</si>
  <si>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</si>
  <si>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</si>
  <si>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</si>
  <si>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</si>
  <si>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</si>
  <si>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</si>
  <si>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</si>
  <si>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</si>
  <si>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</si>
  <si>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</si>
  <si>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</si>
  <si>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</si>
  <si>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</si>
  <si>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</si>
  <si>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</si>
  <si>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</si>
  <si>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</si>
  <si>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</si>
  <si>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</si>
  <si>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</si>
  <si>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</si>
  <si>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</si>
  <si>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</si>
  <si>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</si>
  <si>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</si>
  <si>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</si>
  <si>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</si>
  <si>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</si>
  <si>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</si>
  <si>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</si>
  <si>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</si>
  <si>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</si>
  <si>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</si>
  <si>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</si>
  <si>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</si>
  <si>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</si>
  <si>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</si>
  <si>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</si>
  <si>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</si>
  <si>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</si>
  <si>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</si>
  <si>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</si>
  <si>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</si>
  <si>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</si>
  <si>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</si>
  <si>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</si>
  <si>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</si>
  <si>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</si>
  <si>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</si>
  <si>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</si>
  <si>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</si>
  <si>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</si>
  <si>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</si>
  <si>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</si>
  <si>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</si>
  <si>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</si>
  <si>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</si>
  <si>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</si>
  <si>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</si>
  <si>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</si>
  <si>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</si>
  <si>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</si>
  <si>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</si>
  <si>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</si>
  <si>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</si>
  <si>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</si>
  <si>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</si>
  <si>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</si>
  <si>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</si>
  <si>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</si>
  <si>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</si>
  <si>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</si>
  <si>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</si>
  <si>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</si>
  <si>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</si>
  <si>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</si>
  <si>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</si>
  <si>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</si>
  <si>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</si>
  <si>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</si>
  <si>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</si>
  <si>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</si>
  <si>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</si>
  <si>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</si>
  <si>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</si>
  <si>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</si>
  <si>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</si>
  <si>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</si>
  <si>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</si>
  <si>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</si>
  <si>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</si>
  <si>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</si>
  <si>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</si>
  <si>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</si>
  <si>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</si>
  <si>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</si>
  <si>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</si>
  <si>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</si>
  <si>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</si>
  <si>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</si>
  <si>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</si>
  <si>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</si>
  <si>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</si>
  <si>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</si>
  <si>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</si>
  <si>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</si>
  <si>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</si>
  <si>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</si>
  <si>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</si>
  <si>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</si>
  <si>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</si>
  <si>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</si>
  <si>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</si>
  <si>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</si>
  <si>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</si>
  <si>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</si>
  <si>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</si>
  <si>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</si>
  <si>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</si>
  <si>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</si>
  <si>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</si>
  <si>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</si>
  <si>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</si>
  <si>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</si>
  <si>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</si>
  <si>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</si>
  <si>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</si>
  <si>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</si>
  <si>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</si>
  <si>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</si>
  <si>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</si>
  <si>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</si>
  <si>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</si>
  <si>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</si>
  <si>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</si>
  <si>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</si>
  <si>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</si>
  <si>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</si>
  <si>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</si>
  <si>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</si>
  <si>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</si>
  <si>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</si>
  <si>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</si>
  <si>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</si>
  <si>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</si>
  <si>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</si>
  <si>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</si>
  <si>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</si>
  <si>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</si>
  <si>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</si>
  <si>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</si>
  <si>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</si>
  <si>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</si>
  <si>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</si>
  <si>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</si>
  <si>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</si>
  <si>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</si>
  <si>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</si>
  <si>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</si>
  <si>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</si>
  <si>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</si>
  <si>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</si>
  <si>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</si>
  <si>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</si>
  <si>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</si>
  <si>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</si>
  <si>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</si>
  <si>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</si>
  <si>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</si>
  <si>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</si>
  <si>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</si>
  <si>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</si>
  <si>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</si>
  <si>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</si>
  <si>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</si>
  <si>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</si>
  <si>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</si>
  <si>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</si>
  <si>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</si>
  <si>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</si>
  <si>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</si>
  <si>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</si>
  <si>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</si>
  <si>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</si>
  <si>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</si>
  <si>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</si>
  <si>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</si>
  <si>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</si>
  <si>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</si>
  <si>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</si>
  <si>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</si>
  <si>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</si>
  <si>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</si>
  <si>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</si>
  <si>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</si>
  <si>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</si>
  <si>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</si>
  <si>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</si>
  <si>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</si>
  <si>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</si>
  <si>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</si>
  <si>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</si>
  <si>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</si>
  <si>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</si>
  <si>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</si>
  <si>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</si>
  <si>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</si>
  <si>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</si>
  <si>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</si>
  <si>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</si>
  <si>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</si>
  <si>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</si>
  <si>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</si>
  <si>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</si>
  <si>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</si>
  <si>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</si>
  <si>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</si>
  <si>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</si>
  <si>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</si>
  <si>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</si>
  <si>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</si>
  <si>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</si>
  <si>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</si>
  <si>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</si>
  <si>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</si>
  <si>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</si>
  <si>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</si>
  <si>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</si>
  <si>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</si>
  <si>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</si>
  <si>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</si>
  <si>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</si>
  <si>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</si>
  <si>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</si>
  <si>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</si>
  <si>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</si>
  <si>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</si>
  <si>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</si>
  <si>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</si>
  <si>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</si>
  <si>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</si>
  <si>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</si>
  <si>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</si>
  <si>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</si>
  <si>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</si>
  <si>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</si>
  <si>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</si>
  <si>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</si>
  <si>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</si>
  <si>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</si>
  <si>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</si>
  <si>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</si>
  <si>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</si>
  <si>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</si>
  <si>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</si>
  <si>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</si>
  <si>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</si>
  <si>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</si>
  <si>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</si>
  <si>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</si>
  <si>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</si>
  <si>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</si>
  <si>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</si>
  <si>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</si>
  <si>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</si>
  <si>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</si>
  <si>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</si>
  <si>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</si>
  <si>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</si>
  <si>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</si>
  <si>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</si>
  <si>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</si>
  <si>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</si>
  <si>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</si>
  <si>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</si>
  <si>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</si>
  <si>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</si>
  <si>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</si>
  <si>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</si>
  <si>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</si>
  <si>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</si>
  <si>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</si>
  <si>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</si>
  <si>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</si>
  <si>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</si>
  <si>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</si>
  <si>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</si>
  <si>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</si>
  <si>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</si>
  <si>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</si>
  <si>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</si>
  <si>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</si>
  <si>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</si>
  <si>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</si>
  <si>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</si>
  <si>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</si>
  <si>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</si>
  <si>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</si>
  <si>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</si>
  <si>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</si>
  <si>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</si>
  <si>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</si>
  <si>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</si>
  <si>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</si>
  <si>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</si>
  <si>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</si>
  <si>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</si>
  <si>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</si>
  <si>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</si>
  <si>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</si>
  <si>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</si>
  <si>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</si>
  <si>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</si>
  <si>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</si>
  <si>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</si>
  <si>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</si>
  <si>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</si>
  <si>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</si>
  <si>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</si>
  <si>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</si>
  <si>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</si>
  <si>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</si>
  <si>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</si>
  <si>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</si>
  <si>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</si>
  <si>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</si>
  <si>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</si>
  <si>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</si>
  <si>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</si>
  <si>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</si>
  <si>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</si>
  <si>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</si>
  <si>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</si>
  <si>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</si>
  <si>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</si>
  <si>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</si>
  <si>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</si>
  <si>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</si>
  <si>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</si>
  <si>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</si>
  <si>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</si>
  <si>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</si>
  <si>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</si>
  <si>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</si>
  <si>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</si>
  <si>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</si>
  <si>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</si>
  <si>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</si>
  <si>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</si>
  <si>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</si>
  <si>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</si>
  <si>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</si>
  <si>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</si>
  <si>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</si>
  <si>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</si>
  <si>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</si>
  <si>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</si>
  <si>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</si>
  <si>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</si>
  <si>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</si>
  <si>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</si>
  <si>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</si>
  <si>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</si>
  <si>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</si>
  <si>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</si>
  <si>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</si>
  <si>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</si>
  <si>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</si>
  <si>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</si>
  <si>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</si>
  <si>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</si>
  <si>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</si>
  <si>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</si>
  <si>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</si>
  <si>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</si>
  <si>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</si>
  <si>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</si>
  <si>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</si>
  <si>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</si>
  <si>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</si>
  <si>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</si>
  <si>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</si>
  <si>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</si>
  <si>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</si>
  <si>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</si>
  <si>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</si>
  <si>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</si>
  <si>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</si>
  <si>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</si>
  <si>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</si>
  <si>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</si>
  <si>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</si>
  <si>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</si>
  <si>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</si>
  <si>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</si>
  <si>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</si>
  <si>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</si>
  <si>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</si>
  <si>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</si>
  <si>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</si>
  <si>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</si>
  <si>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</si>
  <si>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</si>
  <si>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</si>
  <si>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</si>
  <si>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</si>
  <si>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</si>
  <si>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</si>
  <si>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</si>
  <si>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</si>
  <si>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</si>
  <si>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</si>
  <si>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</si>
  <si>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</si>
  <si>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</si>
  <si>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</si>
  <si>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</si>
  <si>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</si>
  <si>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</si>
  <si>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</si>
  <si>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</si>
  <si>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</si>
  <si>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</si>
  <si>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</si>
  <si>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</si>
  <si>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</si>
  <si>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</si>
  <si>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</si>
  <si>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</si>
  <si>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</si>
  <si>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</si>
  <si>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</si>
  <si>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</si>
  <si>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</si>
  <si>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</si>
  <si>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</si>
  <si>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</si>
  <si>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</si>
  <si>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</si>
  <si>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</si>
  <si>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</si>
  <si>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</si>
  <si>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</si>
  <si>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</si>
  <si>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</si>
  <si>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</si>
  <si>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</si>
  <si>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</si>
  <si>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</si>
  <si>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</si>
  <si>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</si>
  <si>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</si>
  <si>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</si>
  <si>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</si>
  <si>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</si>
  <si>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</si>
  <si>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</si>
  <si>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</si>
  <si>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</si>
  <si>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</si>
  <si>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</si>
  <si>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</si>
  <si>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</si>
  <si>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</si>
  <si>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</si>
  <si>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</si>
  <si>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</si>
  <si>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</si>
  <si>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</si>
  <si>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</si>
  <si>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</si>
  <si>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</si>
  <si>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</si>
  <si>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</si>
  <si>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</si>
  <si>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</si>
  <si>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</si>
  <si>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</si>
  <si>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</si>
  <si>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</si>
  <si>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</si>
  <si>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</si>
  <si>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</si>
  <si>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</si>
  <si>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</si>
  <si>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</si>
  <si>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</si>
  <si>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</si>
  <si>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</si>
  <si>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</si>
  <si>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</si>
  <si>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</si>
  <si>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</si>
  <si>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</si>
  <si>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</si>
  <si>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</si>
  <si>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</si>
  <si>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</si>
  <si>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</si>
  <si>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</si>
  <si>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</si>
  <si>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</si>
  <si>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</si>
  <si>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</si>
  <si>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</si>
  <si>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</si>
  <si>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</si>
  <si>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</si>
  <si>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</si>
  <si>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</si>
  <si>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</si>
  <si>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</si>
  <si>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</si>
  <si>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</si>
  <si>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</si>
  <si>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</si>
  <si>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</si>
  <si>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</si>
  <si>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</si>
  <si>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</si>
  <si>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</si>
  <si>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</si>
  <si>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</si>
  <si>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</si>
  <si>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</si>
  <si>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</si>
  <si>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</si>
  <si>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</si>
  <si>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</si>
  <si>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</si>
  <si>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</si>
  <si>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</si>
  <si>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</si>
  <si>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</si>
  <si>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</si>
  <si>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</si>
  <si>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</si>
  <si>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</si>
  <si>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</si>
  <si>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</si>
  <si>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</si>
  <si>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</si>
  <si>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</si>
  <si>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</si>
  <si>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</si>
  <si>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</si>
  <si>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</si>
  <si>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</si>
  <si>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</si>
  <si>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</si>
  <si>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</si>
  <si>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</si>
  <si>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</si>
  <si>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</si>
  <si>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</si>
  <si>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</si>
  <si>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</si>
  <si>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</si>
  <si>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</si>
  <si>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</si>
  <si>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</si>
  <si>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</si>
  <si>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</si>
  <si>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</si>
  <si>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</si>
  <si>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</si>
  <si>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</si>
  <si>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</si>
  <si>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</si>
  <si>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</si>
  <si>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</si>
  <si>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</si>
  <si>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</si>
  <si>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</si>
  <si>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</si>
  <si>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</si>
  <si>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</si>
  <si>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</si>
  <si>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</si>
  <si>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</si>
  <si>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</si>
  <si>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</si>
  <si>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</si>
  <si>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</si>
  <si>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</si>
  <si>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</si>
  <si>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</si>
  <si>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</si>
  <si>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</si>
  <si>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</si>
  <si>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</si>
  <si>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</si>
  <si>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</si>
  <si>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</si>
  <si>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</si>
  <si>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</si>
  <si>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</si>
  <si>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</si>
  <si>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</si>
  <si>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</si>
  <si>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</si>
  <si>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</si>
  <si>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</si>
  <si>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</si>
  <si>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</si>
  <si>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</si>
  <si>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</si>
  <si>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</si>
  <si>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</si>
  <si>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</si>
  <si>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</si>
  <si>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</si>
  <si>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</si>
  <si>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</si>
  <si>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</si>
  <si>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</si>
  <si>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</si>
  <si>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</si>
  <si>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</si>
  <si>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</si>
  <si>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</si>
  <si>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</si>
  <si>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</si>
  <si>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</si>
  <si>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</si>
  <si>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</si>
  <si>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</si>
  <si>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</si>
  <si>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</si>
  <si>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</si>
  <si>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</si>
  <si>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</si>
  <si>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</si>
  <si>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</si>
  <si>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</si>
  <si>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</si>
  <si>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</si>
  <si>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</si>
  <si>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</si>
  <si>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</si>
  <si>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</si>
  <si>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</si>
  <si>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</si>
  <si>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</si>
  <si>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</si>
  <si>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</si>
  <si>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</si>
  <si>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</si>
  <si>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</si>
  <si>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</si>
  <si>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</si>
  <si>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</si>
  <si>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</si>
  <si>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</si>
  <si>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</si>
  <si>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</si>
  <si>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</si>
  <si>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</si>
  <si>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</si>
  <si>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</si>
  <si>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</si>
  <si>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</si>
  <si>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</si>
  <si>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</si>
  <si>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</si>
  <si>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</si>
  <si>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</si>
  <si>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</si>
  <si>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</si>
  <si>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</si>
  <si>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</si>
  <si>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</si>
  <si>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</si>
  <si>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</si>
  <si>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</si>
  <si>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</si>
  <si>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</si>
  <si>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</si>
  <si>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</si>
  <si>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</si>
  <si>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</si>
  <si>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</si>
  <si>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</si>
  <si>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</si>
  <si>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</si>
  <si>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</si>
  <si>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</si>
  <si>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</si>
  <si>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</si>
  <si>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</si>
  <si>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</si>
  <si>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</si>
  <si>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</si>
  <si>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</si>
  <si>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</si>
  <si>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</si>
  <si>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</si>
  <si>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</si>
  <si>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</si>
  <si>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</si>
  <si>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</si>
  <si>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</si>
  <si>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</si>
  <si>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</si>
  <si>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</si>
  <si>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</si>
  <si>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</si>
  <si>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</si>
  <si>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</si>
  <si>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</si>
  <si>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</si>
  <si>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</si>
  <si>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</si>
  <si>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</si>
  <si>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</si>
  <si>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</si>
  <si>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</si>
  <si>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</si>
  <si>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</si>
  <si>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</si>
  <si>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</si>
  <si>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</si>
  <si>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</si>
  <si>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</si>
  <si>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</si>
  <si>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</si>
  <si>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</si>
  <si>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</si>
  <si>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</si>
  <si>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</si>
  <si>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</si>
  <si>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</si>
  <si>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</si>
  <si>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</si>
  <si>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</si>
  <si>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</si>
  <si>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</si>
  <si>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</si>
  <si>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</si>
  <si>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</si>
  <si>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</si>
  <si>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</si>
  <si>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</si>
  <si>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</si>
  <si>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</si>
  <si>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</si>
  <si>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</si>
  <si>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</si>
  <si>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</si>
  <si>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</si>
  <si>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</si>
  <si>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</si>
  <si>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</si>
  <si>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</si>
  <si>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</si>
  <si>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</si>
  <si>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</si>
  <si>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</si>
  <si>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</si>
  <si>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</si>
  <si>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</si>
  <si>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</si>
  <si>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</si>
  <si>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</si>
  <si>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</si>
  <si>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</si>
  <si>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</si>
  <si>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</si>
  <si>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</si>
  <si>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</si>
  <si>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</si>
  <si>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</si>
  <si>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</si>
  <si>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</si>
  <si>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</si>
  <si>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</si>
  <si>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</si>
  <si>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</si>
  <si>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</si>
  <si>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</si>
  <si>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</si>
  <si>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</si>
  <si>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</si>
  <si>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</si>
  <si>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</si>
  <si>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</si>
  <si>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</si>
  <si>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</si>
  <si>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</si>
  <si>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</si>
  <si>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</si>
  <si>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</si>
  <si>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</si>
  <si>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</si>
  <si>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</si>
  <si>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</si>
  <si>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</si>
  <si>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</si>
  <si>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</si>
  <si>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</si>
  <si>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</si>
  <si>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</si>
  <si>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</si>
  <si>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</si>
  <si>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</si>
  <si>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</si>
  <si>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</si>
  <si>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</si>
  <si>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</si>
  <si>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</si>
  <si>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</si>
  <si>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</si>
  <si>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</si>
  <si>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</si>
  <si>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</si>
  <si>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</si>
  <si>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</si>
  <si>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</si>
  <si>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</si>
  <si>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</si>
  <si>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</si>
  <si>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</si>
  <si>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</si>
  <si>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</si>
  <si>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</si>
  <si>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</si>
  <si>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</si>
  <si>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</si>
  <si>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</si>
  <si>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</si>
  <si>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</si>
  <si>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</si>
  <si>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</si>
  <si>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</si>
  <si>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</si>
  <si>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</si>
  <si>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</si>
  <si>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</si>
  <si>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</si>
  <si>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</si>
  <si>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</si>
  <si>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</si>
  <si>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</si>
  <si>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</si>
  <si>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</si>
  <si>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</si>
  <si>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</si>
  <si>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</si>
  <si>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</si>
  <si>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</si>
  <si>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</si>
  <si>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</si>
  <si>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</si>
  <si>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</si>
  <si>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</si>
  <si>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</si>
  <si>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</si>
  <si>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</si>
  <si>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</si>
  <si>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</si>
  <si>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</si>
  <si>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</si>
  <si>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</si>
  <si>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</si>
  <si>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</si>
  <si>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</si>
  <si>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</si>
  <si>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</si>
  <si>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</si>
  <si>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</si>
  <si>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</si>
  <si>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</si>
  <si>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</si>
  <si>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</si>
  <si>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</si>
  <si>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</si>
  <si>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</si>
  <si>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</si>
  <si>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</si>
  <si>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</si>
  <si>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</si>
  <si>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</si>
  <si>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</si>
  <si>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</si>
  <si>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</si>
  <si>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</si>
  <si>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</si>
  <si>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</si>
  <si>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</si>
  <si>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</si>
  <si>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</si>
  <si>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</si>
  <si>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</si>
  <si>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</si>
  <si>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</si>
  <si>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</si>
  <si>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</si>
  <si>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</si>
  <si>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</si>
  <si>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</si>
  <si>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</si>
  <si>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</si>
  <si>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</si>
  <si>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</si>
  <si>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</si>
  <si>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</si>
  <si>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</si>
  <si>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</si>
  <si>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</si>
  <si>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</si>
  <si>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</si>
  <si>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</si>
  <si>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</si>
  <si>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</si>
  <si>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</si>
  <si>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</si>
  <si>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</si>
  <si>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</si>
  <si>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</si>
  <si>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</si>
  <si>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</si>
  <si>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</si>
  <si>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</si>
  <si>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</si>
  <si>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</si>
  <si>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</si>
  <si>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</si>
  <si>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</si>
  <si>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</si>
  <si>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</si>
  <si>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</si>
  <si>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</si>
  <si>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</si>
  <si>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</si>
  <si>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</si>
  <si>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</si>
  <si>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</si>
  <si>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</si>
  <si>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</si>
  <si>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</si>
  <si>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</si>
  <si>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</si>
  <si>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</si>
  <si>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</si>
  <si>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</si>
  <si>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</si>
  <si>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</si>
  <si>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</si>
  <si>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</si>
  <si>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</si>
  <si>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</si>
  <si>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</si>
  <si>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</si>
  <si>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</si>
  <si>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</si>
  <si>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</si>
  <si>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</si>
  <si>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</si>
  <si>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</si>
  <si>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</si>
  <si>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</si>
  <si>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</si>
  <si>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</si>
  <si>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</si>
  <si>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</si>
  <si>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</si>
  <si>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</si>
  <si>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</si>
  <si>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</si>
  <si>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</si>
  <si>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</si>
  <si>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</si>
  <si>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</si>
  <si>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</si>
  <si>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</si>
  <si>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</si>
  <si>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</si>
  <si>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</si>
  <si>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</si>
  <si>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</si>
  <si>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</si>
  <si>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</si>
  <si>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</si>
  <si>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</si>
  <si>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</si>
  <si>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</si>
  <si>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</si>
  <si>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</si>
  <si>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</si>
  <si>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</si>
  <si>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</si>
  <si>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</si>
  <si>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</si>
  <si>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</si>
  <si>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</si>
  <si>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</si>
  <si>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</si>
  <si>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</si>
  <si>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</si>
  <si>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</si>
  <si>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</si>
  <si>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</si>
  <si>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</si>
  <si>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</si>
  <si>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</si>
  <si>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</si>
  <si>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</si>
  <si>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</si>
  <si>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</si>
  <si>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</si>
  <si>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</si>
  <si>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</si>
  <si>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</si>
  <si>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</si>
  <si>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</si>
  <si>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</si>
  <si>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</si>
  <si>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</si>
  <si>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</si>
  <si>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</si>
  <si>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</si>
  <si>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</si>
  <si>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</si>
  <si>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</si>
  <si>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</si>
  <si>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</si>
  <si>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</si>
  <si>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</si>
  <si>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</si>
  <si>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</si>
  <si>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</si>
  <si>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</si>
  <si>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</si>
  <si>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</si>
  <si>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</si>
  <si>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</si>
  <si>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</si>
  <si>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</si>
  <si>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</si>
  <si>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</si>
  <si>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</si>
  <si>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</si>
  <si>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</si>
  <si>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</si>
  <si>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</si>
  <si>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</si>
  <si>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</si>
  <si>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</si>
  <si>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</si>
  <si>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</si>
  <si>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</si>
  <si>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</si>
  <si>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</si>
  <si>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</si>
  <si>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</si>
  <si>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</si>
  <si>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</si>
  <si>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</si>
  <si>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</si>
  <si>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</si>
  <si>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</si>
  <si>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</si>
  <si>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</si>
  <si>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</si>
  <si>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</si>
  <si>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</si>
  <si>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</si>
  <si>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</si>
  <si>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</si>
  <si>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</si>
  <si>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</si>
  <si>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</si>
  <si>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</si>
  <si>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</si>
  <si>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</si>
  <si>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</si>
  <si>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</si>
  <si>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</si>
  <si>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</si>
  <si>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</si>
  <si>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</si>
  <si>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</si>
  <si>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</si>
  <si>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</si>
  <si>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</si>
  <si>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</si>
  <si>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</si>
  <si>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</si>
  <si>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</si>
  <si>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</si>
  <si>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</si>
  <si>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</si>
  <si>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</si>
  <si>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</si>
  <si>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</si>
  <si>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</si>
  <si>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</si>
  <si>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</si>
  <si>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</si>
  <si>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</si>
  <si>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</si>
  <si>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</si>
  <si>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</si>
  <si>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</si>
  <si>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</si>
  <si>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</si>
  <si>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</si>
  <si>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</si>
  <si>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</si>
  <si>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</si>
  <si>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</si>
  <si>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</si>
  <si>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</si>
  <si>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</si>
  <si>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</si>
  <si>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</si>
  <si>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</si>
  <si>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</si>
  <si>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</si>
  <si>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</si>
  <si>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</si>
  <si>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</si>
  <si>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</si>
  <si>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</si>
  <si>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</si>
  <si>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</si>
  <si>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</si>
  <si>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</si>
  <si>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</si>
  <si>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</si>
  <si>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</si>
  <si>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</si>
  <si>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</si>
  <si>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</si>
  <si>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</si>
  <si>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</si>
  <si>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</si>
  <si>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</si>
  <si>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</si>
  <si>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</si>
  <si>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</si>
  <si>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</si>
  <si>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</si>
  <si>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</si>
  <si>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</si>
  <si>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</si>
  <si>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</si>
  <si>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</si>
  <si>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</si>
  <si>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</si>
  <si>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</si>
  <si>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</si>
  <si>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</si>
  <si>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</si>
  <si>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</si>
  <si>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</si>
  <si>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</si>
  <si>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</si>
  <si>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</si>
  <si>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</si>
  <si>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</si>
  <si>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</si>
  <si>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</si>
  <si>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</si>
  <si>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</si>
  <si>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</si>
  <si>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</si>
  <si>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</si>
  <si>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</si>
  <si>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</si>
  <si>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</si>
  <si>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</si>
  <si>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</si>
  <si>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</si>
  <si>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</si>
  <si>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</si>
  <si>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</si>
  <si>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</si>
  <si>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</si>
  <si>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</si>
  <si>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</si>
  <si>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</si>
  <si>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</si>
  <si>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</si>
  <si>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</si>
  <si>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</si>
  <si>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</si>
  <si>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</si>
  <si>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</si>
  <si>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</si>
  <si>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</si>
  <si>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</si>
  <si>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</si>
  <si>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</si>
  <si>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</si>
  <si>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</si>
  <si>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</si>
  <si>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</si>
  <si>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</si>
  <si>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</si>
  <si>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</si>
  <si>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</si>
  <si>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</si>
  <si>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</si>
  <si>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</si>
  <si>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</si>
  <si>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</si>
  <si>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</si>
  <si>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</si>
  <si>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</si>
  <si>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</si>
  <si>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</si>
  <si>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</si>
  <si>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</si>
  <si>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</si>
  <si>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</si>
  <si>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</si>
  <si>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</si>
  <si>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</si>
  <si>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</si>
  <si>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</si>
  <si>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</si>
  <si>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</si>
  <si>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</si>
  <si>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</si>
  <si>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</si>
  <si>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</si>
  <si>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</si>
  <si>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</si>
  <si>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</si>
  <si>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</si>
  <si>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</si>
  <si>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</si>
  <si>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</si>
  <si>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</si>
  <si>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</si>
  <si>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</si>
  <si>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</si>
  <si>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</si>
  <si>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</si>
  <si>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</si>
  <si>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</si>
  <si>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</si>
  <si>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</si>
  <si>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</si>
  <si>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</si>
  <si>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</si>
  <si>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</si>
  <si>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</si>
  <si>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</si>
  <si>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</si>
  <si>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</si>
  <si>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</si>
  <si>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</si>
  <si>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</si>
  <si>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</si>
  <si>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</si>
  <si>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</si>
  <si>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</si>
  <si>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</si>
  <si>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</si>
  <si>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</si>
  <si>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</si>
  <si>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</si>
  <si>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</si>
  <si>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</si>
  <si>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</si>
  <si>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</si>
  <si>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</si>
  <si>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</si>
  <si>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</si>
  <si>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</si>
  <si>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</si>
  <si>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</si>
  <si>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</si>
  <si>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</si>
  <si>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</si>
  <si>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</si>
  <si>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</si>
  <si>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</si>
  <si>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</si>
  <si>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</si>
  <si>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</si>
  <si>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</si>
  <si>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</si>
  <si>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</si>
  <si>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</si>
  <si>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</si>
  <si>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</si>
  <si>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</si>
  <si>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</si>
  <si>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</si>
  <si>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</si>
  <si>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</si>
  <si>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</si>
  <si>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</si>
  <si>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</si>
  <si>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</si>
  <si>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</si>
  <si>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</si>
  <si>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</si>
  <si>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</si>
  <si>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</si>
  <si>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</si>
  <si>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</si>
  <si>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</si>
  <si>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</si>
  <si>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</si>
  <si>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</si>
  <si>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</si>
  <si>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</si>
  <si>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</si>
  <si>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</si>
  <si>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</si>
  <si>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</si>
  <si>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</si>
  <si>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</si>
  <si>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</si>
  <si>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</si>
  <si>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</si>
  <si>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</si>
  <si>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</si>
  <si>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</si>
  <si>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</si>
  <si>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</si>
  <si>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</si>
  <si>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</si>
  <si>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</si>
  <si>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</si>
  <si>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</si>
  <si>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</si>
  <si>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</si>
  <si>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</si>
  <si>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</si>
  <si>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</si>
  <si>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</si>
  <si>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</si>
  <si>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</si>
  <si>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</si>
  <si>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</si>
  <si>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</si>
  <si>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</si>
  <si>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</si>
  <si>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</si>
  <si>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</si>
  <si>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</si>
  <si>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</si>
  <si>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</si>
  <si>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</si>
  <si>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</si>
  <si>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</si>
  <si>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</si>
  <si>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</si>
  <si>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</si>
  <si>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</si>
  <si>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</si>
  <si>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</si>
  <si>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</si>
  <si>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</si>
  <si>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</si>
  <si>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</si>
  <si>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</si>
  <si>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</si>
  <si>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</si>
  <si>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</si>
  <si>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</si>
  <si>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</si>
  <si>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</si>
  <si>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</si>
  <si>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</si>
  <si>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</si>
  <si>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</si>
  <si>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</si>
  <si>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</si>
  <si>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</si>
  <si>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</si>
  <si>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</si>
  <si>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</si>
  <si>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</si>
  <si>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</si>
  <si>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</si>
  <si>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</si>
  <si>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</si>
  <si>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</si>
  <si>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</si>
  <si>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</si>
  <si>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</si>
  <si>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</si>
  <si>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</si>
  <si>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</si>
  <si>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</si>
  <si>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</si>
  <si>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</si>
  <si>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</si>
  <si>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</si>
  <si>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</si>
  <si>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</si>
  <si>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</si>
  <si>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</si>
  <si>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</si>
  <si>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</si>
  <si>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</si>
  <si>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</si>
  <si>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</si>
  <si>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</si>
  <si>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</si>
  <si>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</si>
  <si>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</si>
  <si>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</si>
  <si>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</si>
  <si>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</si>
  <si>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</si>
  <si>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</si>
  <si>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</si>
  <si>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</si>
  <si>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</si>
  <si>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</si>
  <si>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</si>
  <si>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</si>
  <si>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</si>
  <si>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</si>
  <si>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</si>
  <si>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</si>
  <si>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</si>
  <si>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</si>
  <si>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</si>
  <si>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</si>
  <si>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</si>
  <si>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</si>
  <si>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</si>
  <si>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</si>
  <si>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</si>
  <si>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</si>
  <si>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</si>
  <si>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</si>
  <si>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</si>
  <si>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</si>
  <si>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</si>
  <si>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</si>
  <si>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</si>
  <si>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</si>
  <si>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</si>
  <si>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</si>
  <si>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</si>
  <si>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</si>
  <si>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</si>
  <si>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</si>
  <si>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</si>
  <si>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</si>
  <si>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</si>
  <si>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</si>
  <si>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</si>
  <si>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</si>
  <si>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</si>
  <si>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</si>
  <si>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</si>
  <si>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</si>
  <si>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</si>
  <si>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</si>
  <si>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</si>
  <si>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</si>
  <si>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</si>
  <si>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</si>
  <si>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</si>
  <si>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</si>
  <si>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</si>
  <si>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</si>
  <si>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</si>
  <si>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</si>
  <si>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</si>
  <si>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</si>
  <si>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</si>
  <si>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</si>
  <si>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</si>
  <si>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</si>
  <si>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</si>
  <si>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</si>
  <si>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</si>
  <si>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</si>
  <si>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</si>
  <si>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</si>
  <si>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</si>
  <si>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</si>
  <si>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</si>
  <si>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</si>
  <si>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</si>
  <si>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</si>
  <si>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</si>
  <si>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</si>
  <si>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</si>
  <si>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</si>
  <si>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</si>
  <si>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</si>
  <si>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</si>
  <si>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</si>
  <si>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</si>
  <si>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</si>
  <si>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</si>
  <si>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</si>
  <si>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</si>
  <si>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</si>
  <si>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</si>
  <si>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</si>
  <si>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</si>
  <si>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</si>
  <si>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</si>
  <si>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</si>
  <si>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</si>
  <si>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</si>
  <si>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</si>
  <si>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</si>
  <si>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</si>
  <si>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</si>
  <si>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</si>
  <si>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</si>
  <si>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</si>
  <si>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</si>
  <si>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</si>
  <si>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</si>
  <si>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</si>
  <si>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</si>
  <si>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</si>
  <si>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</si>
  <si>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</si>
  <si>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</si>
  <si>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</si>
  <si>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</si>
  <si>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</si>
  <si>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</si>
  <si>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</si>
  <si>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</si>
  <si>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</si>
  <si>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</si>
  <si>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</si>
  <si>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</si>
  <si>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</si>
  <si>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</si>
  <si>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</si>
  <si>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</si>
  <si>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</si>
  <si>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</si>
  <si>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</si>
  <si>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</si>
  <si>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</si>
  <si>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</si>
  <si>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</si>
  <si>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</si>
  <si>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</si>
  <si>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</si>
  <si>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</si>
  <si>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</si>
  <si>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</si>
  <si>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</si>
  <si>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</si>
  <si>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</si>
  <si>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</si>
  <si>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</si>
  <si>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</si>
  <si>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</si>
  <si>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</si>
  <si>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</si>
  <si>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</si>
  <si>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</si>
  <si>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</si>
  <si>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</si>
  <si>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</si>
  <si>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</si>
  <si>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</si>
  <si>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</si>
  <si>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</si>
  <si>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</si>
  <si>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</si>
  <si>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</si>
  <si>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</si>
  <si>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</si>
  <si>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</si>
  <si>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</si>
  <si>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</si>
  <si>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</si>
  <si>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</si>
  <si>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</si>
  <si>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</si>
  <si>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</si>
  <si>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</si>
  <si>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</si>
  <si>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</si>
  <si>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</si>
  <si>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</si>
  <si>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</si>
  <si>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</si>
  <si>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</si>
  <si>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</si>
  <si>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</si>
  <si>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</si>
  <si>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</si>
  <si>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</si>
  <si>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</si>
  <si>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</si>
  <si>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</si>
  <si>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</si>
  <si>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</si>
  <si>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</si>
  <si>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</si>
  <si>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</si>
  <si>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</si>
  <si>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</si>
  <si>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</si>
  <si>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</si>
  <si>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</si>
  <si>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</si>
  <si>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</si>
  <si>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</si>
  <si>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</si>
  <si>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</si>
  <si>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</si>
  <si>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</si>
  <si>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</si>
  <si>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</si>
  <si>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</si>
  <si>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</si>
  <si>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</si>
  <si>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</si>
  <si>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</si>
  <si>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</si>
  <si>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</si>
  <si>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</si>
  <si>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</si>
  <si>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</si>
  <si>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</si>
  <si>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</si>
  <si>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</si>
  <si>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</si>
  <si>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</si>
  <si>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</si>
  <si>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</si>
  <si>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</si>
  <si>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</si>
  <si>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</si>
  <si>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</si>
  <si>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</si>
  <si>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</si>
  <si>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</si>
  <si>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</si>
  <si>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</si>
  <si>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</si>
  <si>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</si>
  <si>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</si>
  <si>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</si>
  <si>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</si>
  <si>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</si>
  <si>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</si>
  <si>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</si>
  <si>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</si>
  <si>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</si>
  <si>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</si>
  <si>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</si>
  <si>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</si>
  <si>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</si>
  <si>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</si>
  <si>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</si>
  <si>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</si>
  <si>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</si>
  <si>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</si>
  <si>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</si>
  <si>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</si>
  <si>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</si>
  <si>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</si>
  <si>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</si>
  <si>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</si>
  <si>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</si>
  <si>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</si>
  <si>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</si>
  <si>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</si>
  <si>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</si>
  <si>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</si>
  <si>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</si>
  <si>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</si>
  <si>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</si>
  <si>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</si>
  <si>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</si>
  <si>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</si>
  <si>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</si>
  <si>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</si>
  <si>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</si>
  <si>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</si>
  <si>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</si>
  <si>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</si>
  <si>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</si>
  <si>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</si>
  <si>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</si>
  <si>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</si>
  <si>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</si>
  <si>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</si>
  <si>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</si>
  <si>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</si>
  <si>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</si>
  <si>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</si>
  <si>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</si>
  <si>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</si>
  <si>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</si>
  <si>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</si>
  <si>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</si>
  <si>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</si>
  <si>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</si>
  <si>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</si>
  <si>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</si>
  <si>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</si>
  <si>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</si>
  <si>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</si>
  <si>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</si>
  <si>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</si>
  <si>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</si>
  <si>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</si>
  <si>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</si>
  <si>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</si>
  <si>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</si>
  <si>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</si>
  <si>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</si>
  <si>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</si>
  <si>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</si>
  <si>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</si>
  <si>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</si>
  <si>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</si>
  <si>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</si>
  <si>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</si>
  <si>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</si>
  <si>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</si>
  <si>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</si>
  <si>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</si>
  <si>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</si>
  <si>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</si>
  <si>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</si>
  <si>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</si>
  <si>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</si>
  <si>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</si>
  <si>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</si>
  <si>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</si>
  <si>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</si>
  <si>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</si>
  <si>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</si>
  <si>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</si>
  <si>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</si>
  <si>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</si>
  <si>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</si>
  <si>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</si>
  <si>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</si>
  <si>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</si>
  <si>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</si>
  <si>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</si>
  <si>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</si>
  <si>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</si>
  <si>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</si>
  <si>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</si>
  <si>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</si>
  <si>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</si>
  <si>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</si>
  <si>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</si>
  <si>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</si>
  <si>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</si>
  <si>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</si>
  <si>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</si>
  <si>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</si>
  <si>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</si>
  <si>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</si>
  <si>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</si>
  <si>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</si>
  <si>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</si>
  <si>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</si>
  <si>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</si>
  <si>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</si>
  <si>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</si>
  <si>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</si>
  <si>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</si>
  <si>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</si>
  <si>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</si>
  <si>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</si>
  <si>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</si>
  <si>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</si>
  <si>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</si>
  <si>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</si>
  <si>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</si>
  <si>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</si>
  <si>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</si>
  <si>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</si>
  <si>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</si>
  <si>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</si>
  <si>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</si>
  <si>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</si>
  <si>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</si>
  <si>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</si>
  <si>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</si>
  <si>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</si>
  <si>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</si>
  <si>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</si>
  <si>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</si>
  <si>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</si>
  <si>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</si>
  <si>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</si>
  <si>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</si>
  <si>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</si>
  <si>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</si>
  <si>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</si>
  <si>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</si>
  <si>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</si>
  <si>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</si>
  <si>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</si>
  <si>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</si>
  <si>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</si>
  <si>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</si>
  <si>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</si>
  <si>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</si>
  <si>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</si>
  <si>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</si>
  <si>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</si>
  <si>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</si>
  <si>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</si>
  <si>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</si>
  <si>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</si>
  <si>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</si>
  <si>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</si>
  <si>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</si>
  <si>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</si>
  <si>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</si>
  <si>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</si>
  <si>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</si>
  <si>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</si>
  <si>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</si>
  <si>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</si>
  <si>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</si>
  <si>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</si>
  <si>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</si>
  <si>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</si>
  <si>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</si>
  <si>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</si>
  <si>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</si>
  <si>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</si>
  <si>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</si>
  <si>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</si>
  <si>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</si>
  <si>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</si>
  <si>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</si>
  <si>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</si>
  <si>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</si>
  <si>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</si>
  <si>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</si>
  <si>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</si>
  <si>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</si>
  <si>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</si>
  <si>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</si>
  <si>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</si>
  <si>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</si>
  <si>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</si>
  <si>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</si>
  <si>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</si>
  <si>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</si>
  <si>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</si>
  <si>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</si>
  <si>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</si>
  <si>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</si>
  <si>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</si>
  <si>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</si>
  <si>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</si>
  <si>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</si>
  <si>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</si>
  <si>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</si>
  <si>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</si>
  <si>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</si>
  <si>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</si>
  <si>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</si>
  <si>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</si>
  <si>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</si>
  <si>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</si>
  <si>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</si>
  <si>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</si>
  <si>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</si>
  <si>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</si>
  <si>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</si>
  <si>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</si>
  <si>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</si>
  <si>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</si>
  <si>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</si>
  <si>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</si>
  <si>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</si>
  <si>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</si>
  <si>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</si>
  <si>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</si>
  <si>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</si>
  <si>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</si>
  <si>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</si>
  <si>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</si>
  <si>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</si>
  <si>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</si>
  <si>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</si>
  <si>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</si>
  <si>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</si>
  <si>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</si>
  <si>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</si>
  <si>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</si>
  <si>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</si>
  <si>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</si>
  <si>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</si>
  <si>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</si>
  <si>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</si>
  <si>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</si>
  <si>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</si>
  <si>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</si>
  <si>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</si>
  <si>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</si>
  <si>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</si>
  <si>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</si>
  <si>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</si>
  <si>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</si>
  <si>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</si>
  <si>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</si>
  <si>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</si>
  <si>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</si>
  <si>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</si>
  <si>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</si>
  <si>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</si>
  <si>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</si>
  <si>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</si>
  <si>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</si>
  <si>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</si>
  <si>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</si>
  <si>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</si>
  <si>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</si>
  <si>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</si>
  <si>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</si>
  <si>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</si>
  <si>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</si>
  <si>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</si>
  <si>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</si>
  <si>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</si>
  <si>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</si>
  <si>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</si>
  <si>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</si>
  <si>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</si>
  <si>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</si>
  <si>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</si>
  <si>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</si>
  <si>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</si>
  <si>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</si>
  <si>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</si>
  <si>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</si>
  <si>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</si>
  <si>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</si>
  <si>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</si>
  <si>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</si>
  <si>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</si>
  <si>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</si>
  <si>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</si>
  <si>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</si>
  <si>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</si>
  <si>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</si>
  <si>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</si>
  <si>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</si>
  <si>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</si>
  <si>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</si>
  <si>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</si>
  <si>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</si>
  <si>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</si>
  <si>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</si>
  <si>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</si>
  <si>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</si>
  <si>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</si>
  <si>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</si>
  <si>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</si>
  <si>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</si>
  <si>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</si>
  <si>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</si>
  <si>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</si>
  <si>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</si>
  <si>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</si>
  <si>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</si>
  <si>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</si>
  <si>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</si>
  <si>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</si>
  <si>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</si>
  <si>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</si>
  <si>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</si>
  <si>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</si>
  <si>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</si>
  <si>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</si>
  <si>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</si>
  <si>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</si>
  <si>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</si>
  <si>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</si>
  <si>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</si>
  <si>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</si>
  <si>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</si>
  <si>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</si>
  <si>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</si>
  <si>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</si>
  <si>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</si>
  <si>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</si>
  <si>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</si>
  <si>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</si>
  <si>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</si>
  <si>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</si>
  <si>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</si>
  <si>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</si>
  <si>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</si>
  <si>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</si>
  <si>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</si>
  <si>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</si>
  <si>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</si>
  <si>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</si>
  <si>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</si>
  <si>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</si>
  <si>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</si>
  <si>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</si>
  <si>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</si>
  <si>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</si>
  <si>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</si>
  <si>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</si>
  <si>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</si>
  <si>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</si>
  <si>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</si>
  <si>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</si>
  <si>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</si>
  <si>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</si>
  <si>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</si>
  <si>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</si>
  <si>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</si>
  <si>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</si>
  <si>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</si>
  <si>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</si>
  <si>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</si>
  <si>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</si>
  <si>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</si>
  <si>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</si>
  <si>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</si>
  <si>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</si>
  <si>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</si>
  <si>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</si>
  <si>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</si>
  <si>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</si>
  <si>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</si>
  <si>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</si>
  <si>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</si>
  <si>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</si>
  <si>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</si>
  <si>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</si>
  <si>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</si>
  <si>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</si>
  <si>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</si>
  <si>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</si>
  <si>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</si>
  <si>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</si>
  <si>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</si>
  <si>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</si>
  <si>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</si>
  <si>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</si>
  <si>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</si>
  <si>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</si>
  <si>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</si>
  <si>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</si>
  <si>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</si>
  <si>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</si>
  <si>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</si>
  <si>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</si>
  <si>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</si>
  <si>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</si>
  <si>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</si>
  <si>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</si>
  <si>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</si>
  <si>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</si>
  <si>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</si>
  <si>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</si>
  <si>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</si>
  <si>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</si>
  <si>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</si>
  <si>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</si>
  <si>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</si>
  <si>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</si>
  <si>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</si>
  <si>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</si>
  <si>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</si>
  <si>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</si>
  <si>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</si>
  <si>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</si>
  <si>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</si>
  <si>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</si>
  <si>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</si>
  <si>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</si>
  <si>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</si>
  <si>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</si>
  <si>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</si>
  <si>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</si>
  <si>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</si>
  <si>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</si>
  <si>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</si>
  <si>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</si>
  <si>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</si>
  <si>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</si>
  <si>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</si>
  <si>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</si>
  <si>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</si>
  <si>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</si>
  <si>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</si>
  <si>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</si>
  <si>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</si>
  <si>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</si>
  <si>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</si>
  <si>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</si>
  <si>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</si>
  <si>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</si>
  <si>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</si>
  <si>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</si>
  <si>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</si>
  <si>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</si>
  <si>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</si>
  <si>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</si>
  <si>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</si>
  <si>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</si>
  <si>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</si>
  <si>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</si>
  <si>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</si>
  <si>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</si>
  <si>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</si>
  <si>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</si>
  <si>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</si>
  <si>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</si>
  <si>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</si>
  <si>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</si>
  <si>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</si>
  <si>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</si>
  <si>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</si>
  <si>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</si>
  <si>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</si>
  <si>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</si>
  <si>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</si>
  <si>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</si>
  <si>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</si>
  <si>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</si>
  <si>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</si>
  <si>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</si>
  <si>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</si>
  <si>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</si>
  <si>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</si>
  <si>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</si>
  <si>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</si>
  <si>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</si>
  <si>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</si>
  <si>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</si>
  <si>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</si>
  <si>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</si>
  <si>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</si>
  <si>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</si>
  <si>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</si>
  <si>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</si>
  <si>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</si>
  <si>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</si>
  <si>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</si>
  <si>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</si>
  <si>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</si>
  <si>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</si>
  <si>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</si>
  <si>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</si>
  <si>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</si>
  <si>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</si>
  <si>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</si>
  <si>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</si>
  <si>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</si>
  <si>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</si>
  <si>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</si>
  <si>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</si>
  <si>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</si>
  <si>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</si>
  <si>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</si>
  <si>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</si>
  <si>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</si>
  <si>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</si>
  <si>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</si>
  <si>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</si>
  <si>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</si>
  <si>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</si>
  <si>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</si>
  <si>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</si>
  <si>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</si>
  <si>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</si>
  <si>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</si>
  <si>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</si>
  <si>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</si>
  <si>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</si>
  <si>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</si>
  <si>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</si>
  <si>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</si>
  <si>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</si>
  <si>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</si>
  <si>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</si>
  <si>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</si>
  <si>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</si>
  <si>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</si>
  <si>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</si>
  <si>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</si>
  <si>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</si>
  <si>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</si>
  <si>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</si>
  <si>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</si>
  <si>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</si>
  <si>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</si>
  <si>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</si>
  <si>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</si>
  <si>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</si>
  <si>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</si>
  <si>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</si>
  <si>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</si>
  <si>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</si>
  <si>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</si>
  <si>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</si>
  <si>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</si>
  <si>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</si>
  <si>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</si>
  <si>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</si>
  <si>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</si>
  <si>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</si>
  <si>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</si>
  <si>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</si>
  <si>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</si>
  <si>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</si>
  <si>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</si>
  <si>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</si>
  <si>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</si>
  <si>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</si>
  <si>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</si>
  <si>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</si>
  <si>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</si>
  <si>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</si>
  <si>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</si>
  <si>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</si>
  <si>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</si>
  <si>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</si>
  <si>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</si>
  <si>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</si>
  <si>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</si>
  <si>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</si>
  <si>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</si>
  <si>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</si>
  <si>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</si>
  <si>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</si>
  <si>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</si>
  <si>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</si>
  <si>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</si>
  <si>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</si>
  <si>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</si>
  <si>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</si>
  <si>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</si>
  <si>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</si>
  <si>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</si>
  <si>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</si>
  <si>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</si>
  <si>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</si>
  <si>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</si>
  <si>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</si>
  <si>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</si>
  <si>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</si>
  <si>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</si>
  <si>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</si>
  <si>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</si>
  <si>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</si>
  <si>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</si>
  <si>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</si>
  <si>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</si>
  <si>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</si>
  <si>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</si>
  <si>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</si>
  <si>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</si>
  <si>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</si>
  <si>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</si>
  <si>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</si>
  <si>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</si>
  <si>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</si>
  <si>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</si>
  <si>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</si>
  <si>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</si>
  <si>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</si>
  <si>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</si>
  <si>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</si>
  <si>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</si>
  <si>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</si>
  <si>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</si>
  <si>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</si>
  <si>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</si>
  <si>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</si>
  <si>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</si>
  <si>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</si>
  <si>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</si>
  <si>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</si>
  <si>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</si>
  <si>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</si>
  <si>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</si>
  <si>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</si>
  <si>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</si>
  <si>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</si>
  <si>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</si>
  <si>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</si>
  <si>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</si>
  <si>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</si>
  <si>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</si>
  <si>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</si>
  <si>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</si>
  <si>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</si>
  <si>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</si>
  <si>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</si>
  <si>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</si>
  <si>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</si>
  <si>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</si>
  <si>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</si>
  <si>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</si>
  <si>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</si>
  <si>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</si>
  <si>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</si>
  <si>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</si>
  <si>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</si>
  <si>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</si>
  <si>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</si>
  <si>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</si>
  <si>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</si>
  <si>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</si>
  <si>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</si>
  <si>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</si>
  <si>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</si>
  <si>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</si>
  <si>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</si>
  <si>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</si>
  <si>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</si>
  <si>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</si>
  <si>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</si>
  <si>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</si>
  <si>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</si>
  <si>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</si>
  <si>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</si>
  <si>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</si>
  <si>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</si>
  <si>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</si>
  <si>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</si>
  <si>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</si>
  <si>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</si>
  <si>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</si>
  <si>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</si>
  <si>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</si>
  <si>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</si>
  <si>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</si>
  <si>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</si>
  <si>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</si>
  <si>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</si>
  <si>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</si>
  <si>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</si>
  <si>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</si>
  <si>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</si>
  <si>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</si>
  <si>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</si>
  <si>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</si>
  <si>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</si>
  <si>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</si>
  <si>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</si>
  <si>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</si>
  <si>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</si>
  <si>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</si>
  <si>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</si>
  <si>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</si>
  <si>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</si>
  <si>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</si>
  <si>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</si>
  <si>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</si>
  <si>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</si>
  <si>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</si>
  <si>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</si>
  <si>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</si>
  <si>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</si>
  <si>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</si>
  <si>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</si>
  <si>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</si>
  <si>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</si>
  <si>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</si>
  <si>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</si>
  <si>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</si>
  <si>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</si>
  <si>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</si>
  <si>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</si>
  <si>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</si>
  <si>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</si>
  <si>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</si>
  <si>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</si>
  <si>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</si>
  <si>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</si>
  <si>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</si>
  <si>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</si>
  <si>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</si>
  <si>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</si>
  <si>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</si>
  <si>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</si>
  <si>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</si>
  <si>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</si>
  <si>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</si>
  <si>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</si>
  <si>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</si>
  <si>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</si>
  <si>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</si>
  <si>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</si>
  <si>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</si>
  <si>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</si>
  <si>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</si>
  <si>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</si>
  <si>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</si>
  <si>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</si>
  <si>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</si>
  <si>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</si>
  <si>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</si>
  <si>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</si>
  <si>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</si>
  <si>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</si>
  <si>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</si>
  <si>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</si>
  <si>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</si>
  <si>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</si>
  <si>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</si>
  <si>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</si>
  <si>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</si>
  <si>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</si>
  <si>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</si>
  <si>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</si>
  <si>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</si>
  <si>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</si>
  <si>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</si>
  <si>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</si>
  <si>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</si>
  <si>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</si>
  <si>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</si>
  <si>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</si>
  <si>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</si>
  <si>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</si>
  <si>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</si>
  <si>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</si>
  <si>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</si>
  <si>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</si>
  <si>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</si>
  <si>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</si>
  <si>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</si>
  <si>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</si>
  <si>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</si>
  <si>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</si>
  <si>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</si>
  <si>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</si>
  <si>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</si>
  <si>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</si>
  <si>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</si>
  <si>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</si>
  <si>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</si>
  <si>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</si>
  <si>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</si>
  <si>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</si>
  <si>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</si>
  <si>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</si>
  <si>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</si>
  <si>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</si>
  <si>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</si>
  <si>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</si>
  <si>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</si>
  <si>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</si>
  <si>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</si>
  <si>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</si>
  <si>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</si>
  <si>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</si>
  <si>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</si>
  <si>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</si>
  <si>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</si>
  <si>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</si>
  <si>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</si>
  <si>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</si>
  <si>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</si>
  <si>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</si>
  <si>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</si>
  <si>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</si>
  <si>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</si>
  <si>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</si>
  <si>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</si>
  <si>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</si>
  <si>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</si>
  <si>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</si>
  <si>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</si>
  <si>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</si>
  <si>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</si>
  <si>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</si>
  <si>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</si>
  <si>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</si>
  <si>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</si>
  <si>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</si>
  <si>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</si>
  <si>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</si>
  <si>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</si>
  <si>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</si>
  <si>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</si>
  <si>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</si>
  <si>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</si>
  <si>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</si>
  <si>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</si>
  <si>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</si>
  <si>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</si>
  <si>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</si>
  <si>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</si>
  <si>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</si>
  <si>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</si>
  <si>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</si>
  <si>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</si>
  <si>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</si>
  <si>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</si>
  <si>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</si>
  <si>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</si>
  <si>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</si>
  <si>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</si>
  <si>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</si>
  <si>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</si>
  <si>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</si>
  <si>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</si>
  <si>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</si>
  <si>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</si>
  <si>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</si>
  <si>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</si>
  <si>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</si>
  <si>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</si>
  <si>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</si>
  <si>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</si>
  <si>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</si>
  <si>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</si>
  <si>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</si>
  <si>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</si>
  <si>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</si>
  <si>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</si>
  <si>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</si>
  <si>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</si>
  <si>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</si>
  <si>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</si>
  <si>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</si>
  <si>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</si>
  <si>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</si>
  <si>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</si>
  <si>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</si>
  <si>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</si>
  <si>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</si>
  <si>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</si>
  <si>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</si>
  <si>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</si>
  <si>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</si>
  <si>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</si>
  <si>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</si>
  <si>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</si>
  <si>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</si>
  <si>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</si>
  <si>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</si>
  <si>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</si>
  <si>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</si>
  <si>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</si>
  <si>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</si>
  <si>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</si>
  <si>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</si>
  <si>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</si>
  <si>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</si>
  <si>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</si>
  <si>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</si>
  <si>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</si>
  <si>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</si>
  <si>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</si>
  <si>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</si>
  <si>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</si>
  <si>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</si>
  <si>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</si>
  <si>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</si>
  <si>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</si>
  <si>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</si>
  <si>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</si>
  <si>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</si>
  <si>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</si>
  <si>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</si>
  <si>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</si>
  <si>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</si>
  <si>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</si>
  <si>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</si>
  <si>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</si>
  <si>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</si>
  <si>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</si>
  <si>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</si>
  <si>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</si>
  <si>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</si>
  <si>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</si>
  <si>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</si>
  <si>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</si>
  <si>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</si>
  <si>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</si>
  <si>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</si>
  <si>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</si>
  <si>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</si>
  <si>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</si>
  <si>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</si>
  <si>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</si>
  <si>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</si>
  <si>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</si>
  <si>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</si>
  <si>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</si>
  <si>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</si>
  <si>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</si>
  <si>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</si>
  <si>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</si>
  <si>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</si>
  <si>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</si>
  <si>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</si>
  <si>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</si>
  <si>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</si>
  <si>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</si>
  <si>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</si>
  <si>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</si>
  <si>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</si>
  <si>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</si>
  <si>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</si>
  <si>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</si>
  <si>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</si>
  <si>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</si>
  <si>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</si>
  <si>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</si>
  <si>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</si>
  <si>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</si>
  <si>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</si>
  <si>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</si>
  <si>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</si>
  <si>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</si>
  <si>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</si>
  <si>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</si>
  <si>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</si>
  <si>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</si>
  <si>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</si>
  <si>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</si>
  <si>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</si>
  <si>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</si>
  <si>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</si>
  <si>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</si>
  <si>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</si>
  <si>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</si>
  <si>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</si>
  <si>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</si>
  <si>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</si>
  <si>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</si>
  <si>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</si>
  <si>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</si>
  <si>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</si>
  <si>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</si>
  <si>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</si>
  <si>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</si>
  <si>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</si>
  <si>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</si>
  <si>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</si>
  <si>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</si>
  <si>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</si>
  <si>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</si>
  <si>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</si>
  <si>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</si>
  <si>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</si>
  <si>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</si>
  <si>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</si>
  <si>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</si>
  <si>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</si>
  <si>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</si>
  <si>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</si>
  <si>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</si>
  <si>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</si>
  <si>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</si>
  <si>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</si>
  <si>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</si>
  <si>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</si>
  <si>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</si>
  <si>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</si>
  <si>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</si>
  <si>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</si>
  <si>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</si>
  <si>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</si>
  <si>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</si>
  <si>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</si>
  <si>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</si>
  <si>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</si>
  <si>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</si>
  <si>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</si>
  <si>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</si>
  <si>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</si>
  <si>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</si>
  <si>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</si>
  <si>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</si>
  <si>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</si>
  <si>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</si>
  <si>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</si>
  <si>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</si>
  <si>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</si>
  <si>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</si>
  <si>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</si>
  <si>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</si>
  <si>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</si>
  <si>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</si>
  <si>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</si>
  <si>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</si>
  <si>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</si>
  <si>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</si>
  <si>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</si>
  <si>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</si>
  <si>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</si>
  <si>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</si>
  <si>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</si>
  <si>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</si>
  <si>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</si>
  <si>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</si>
  <si>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</si>
  <si>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</si>
  <si>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</si>
  <si>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</si>
  <si>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</si>
  <si>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</si>
  <si>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</si>
  <si>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</si>
  <si>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</si>
  <si>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</si>
  <si>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</si>
  <si>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</si>
  <si>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</si>
  <si>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</si>
  <si>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</si>
  <si>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</si>
  <si>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</si>
  <si>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</si>
  <si>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</si>
  <si>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</si>
  <si>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</si>
  <si>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</si>
  <si>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</si>
  <si>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</si>
  <si>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</si>
  <si>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</si>
  <si>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</si>
  <si>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</si>
  <si>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</si>
  <si>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</si>
  <si>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</si>
  <si>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</si>
  <si>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</si>
  <si>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</si>
  <si>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</si>
  <si>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</si>
  <si>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</si>
  <si>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</si>
  <si>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</si>
  <si>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</si>
  <si>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</si>
  <si>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</si>
  <si>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</si>
  <si>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</si>
  <si>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</si>
  <si>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</si>
  <si>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</si>
  <si>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</si>
  <si>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</si>
  <si>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</si>
  <si>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</si>
  <si>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</si>
  <si>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</si>
  <si>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</si>
  <si>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</si>
  <si>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</si>
  <si>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</si>
  <si>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</si>
  <si>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</si>
  <si>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</si>
  <si>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</si>
  <si>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</si>
  <si>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</si>
  <si>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</si>
  <si>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</si>
  <si>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</si>
  <si>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</si>
  <si>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</si>
  <si>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</si>
  <si>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</si>
  <si>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</si>
  <si>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</si>
  <si>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</si>
  <si>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</si>
  <si>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</si>
  <si>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</si>
  <si>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</si>
  <si>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</si>
  <si>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</si>
  <si>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</si>
  <si>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</si>
  <si>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</si>
  <si>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</si>
  <si>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</si>
  <si>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</si>
  <si>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</si>
  <si>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</si>
  <si>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</si>
  <si>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</si>
  <si>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</si>
  <si>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</si>
  <si>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</si>
  <si>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</si>
  <si>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</si>
  <si>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</si>
  <si>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</si>
  <si>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</si>
  <si>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</si>
  <si>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</si>
  <si>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</si>
  <si>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</si>
  <si>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</si>
  <si>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</si>
  <si>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</si>
  <si>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</si>
  <si>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</si>
  <si>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</si>
  <si>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</si>
  <si>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</si>
  <si>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</si>
  <si>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</si>
  <si>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</si>
  <si>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</si>
  <si>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</si>
  <si>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</si>
  <si>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</si>
  <si>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</si>
  <si>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</si>
  <si>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</si>
  <si>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</si>
  <si>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</si>
  <si>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</si>
  <si>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</si>
  <si>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</si>
  <si>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</si>
  <si>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</si>
  <si>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</si>
  <si>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</si>
  <si>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</si>
  <si>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</si>
  <si>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</si>
  <si>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</si>
  <si>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</si>
  <si>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</si>
  <si>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</si>
  <si>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</si>
  <si>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</si>
  <si>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</si>
  <si>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</si>
  <si>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</si>
  <si>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</si>
  <si>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</si>
  <si>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</si>
  <si>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</si>
  <si>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</si>
  <si>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</si>
  <si>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</si>
  <si>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</si>
  <si>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</si>
  <si>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</si>
  <si>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</si>
  <si>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</si>
  <si>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</si>
  <si>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</si>
  <si>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</si>
  <si>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</si>
  <si>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</si>
  <si>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</si>
  <si>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</si>
  <si>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</si>
  <si>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</si>
  <si>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</si>
  <si>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</si>
  <si>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</si>
  <si>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</si>
  <si>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</si>
  <si>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</si>
  <si>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</si>
  <si>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</si>
  <si>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</si>
  <si>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</si>
  <si>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</si>
  <si>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</si>
  <si>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</si>
  <si>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</si>
  <si>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</si>
  <si>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</si>
  <si>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</si>
  <si>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</si>
  <si>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</si>
  <si>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</si>
  <si>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</si>
  <si>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</si>
  <si>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</si>
  <si>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</si>
  <si>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</si>
  <si>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</si>
  <si>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</si>
  <si>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</si>
  <si>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</si>
  <si>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</si>
  <si>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</si>
  <si>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</si>
  <si>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</si>
  <si>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</si>
  <si>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</si>
  <si>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</si>
  <si>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</si>
  <si>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</si>
  <si>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</si>
  <si>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</si>
  <si>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</si>
  <si>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</si>
  <si>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</si>
  <si>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</si>
  <si>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</si>
  <si>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</si>
  <si>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</si>
  <si>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</si>
  <si>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</si>
  <si>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</si>
  <si>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</si>
  <si>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</si>
  <si>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</si>
  <si>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</si>
  <si>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</si>
  <si>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</si>
  <si>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</si>
  <si>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</si>
  <si>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</si>
  <si>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</si>
  <si>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</si>
  <si>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</si>
  <si>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</si>
  <si>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</si>
  <si>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</si>
  <si>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</si>
  <si>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</si>
  <si>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</si>
  <si>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</si>
  <si>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</si>
  <si>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</si>
  <si>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</si>
  <si>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</si>
  <si>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</si>
  <si>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</si>
  <si>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</si>
  <si>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</si>
  <si>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</si>
  <si>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</si>
  <si>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</si>
  <si>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</si>
  <si>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</si>
  <si>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</si>
  <si>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</si>
  <si>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</si>
  <si>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</si>
  <si>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</si>
  <si>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</si>
  <si>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</si>
  <si>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</si>
  <si>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</si>
  <si>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</si>
  <si>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</si>
  <si>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</si>
  <si>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</si>
  <si>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</si>
  <si>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</si>
  <si>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</si>
  <si>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</si>
  <si>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</si>
  <si>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</si>
  <si>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</si>
  <si>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</si>
  <si>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</si>
  <si>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</si>
  <si>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</si>
  <si>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</si>
  <si>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</si>
  <si>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</si>
  <si>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</si>
  <si>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</si>
  <si>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</si>
  <si>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</si>
  <si>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</si>
  <si>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</si>
  <si>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</si>
  <si>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</si>
  <si>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</si>
  <si>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</si>
  <si>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</si>
  <si>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</si>
  <si>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</si>
  <si>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</si>
  <si>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</si>
  <si>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</si>
  <si>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</si>
  <si>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</si>
  <si>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</si>
  <si>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</si>
  <si>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</si>
  <si>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</si>
  <si>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</si>
  <si>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</si>
  <si>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</si>
  <si>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</si>
  <si>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</si>
  <si>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</si>
  <si>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</si>
  <si>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</si>
  <si>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</si>
  <si>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</si>
  <si>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</si>
  <si>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</si>
  <si>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</si>
  <si>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</si>
  <si>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</si>
  <si>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</si>
  <si>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</si>
  <si>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</si>
  <si>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</si>
  <si>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</si>
  <si>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</si>
  <si>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</si>
  <si>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</si>
  <si>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</si>
  <si>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</si>
  <si>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</si>
  <si>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</si>
  <si>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</si>
  <si>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</si>
  <si>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</si>
  <si>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</si>
  <si>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</si>
  <si>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</si>
  <si>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</si>
  <si>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</si>
  <si>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</si>
  <si>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</si>
  <si>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</si>
  <si>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</si>
  <si>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</si>
  <si>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</si>
  <si>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</si>
  <si>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</si>
  <si>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</si>
  <si>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</si>
  <si>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</si>
  <si>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</si>
  <si>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</si>
  <si>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</si>
  <si>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</si>
  <si>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</si>
  <si>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</si>
  <si>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</si>
  <si>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</si>
  <si>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</si>
  <si>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</si>
  <si>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</si>
  <si>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</si>
  <si>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</si>
  <si>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</si>
  <si>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</si>
  <si>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</si>
  <si>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</si>
  <si>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</si>
  <si>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</si>
  <si>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</si>
  <si>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</si>
  <si>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</si>
  <si>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</si>
  <si>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</si>
  <si>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</si>
  <si>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</si>
  <si>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</si>
  <si>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</si>
  <si>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</si>
  <si>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</si>
  <si>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</si>
  <si>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</si>
  <si>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</si>
  <si>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</si>
  <si>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</si>
  <si>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</si>
  <si>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</si>
  <si>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</si>
  <si>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</si>
  <si>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</si>
  <si>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</si>
  <si>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</si>
  <si>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</si>
  <si>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</si>
  <si>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</si>
  <si>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</si>
  <si>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</si>
  <si>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</si>
  <si>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</si>
  <si>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</si>
  <si>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</si>
  <si>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</si>
  <si>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</si>
  <si>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</si>
  <si>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</si>
  <si>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</si>
  <si>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</si>
  <si>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</si>
  <si>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</si>
  <si>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</si>
  <si>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</si>
  <si>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</si>
  <si>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</si>
  <si>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</si>
  <si>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</si>
  <si>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</si>
  <si>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</si>
  <si>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</si>
  <si>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</si>
  <si>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</si>
  <si>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</si>
  <si>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</si>
  <si>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</si>
  <si>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</si>
  <si>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</si>
  <si>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</si>
  <si>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</si>
  <si>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</si>
  <si>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</si>
  <si>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</si>
  <si>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</si>
  <si>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</si>
  <si>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</si>
  <si>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</si>
  <si>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</si>
  <si>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</si>
  <si>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</si>
  <si>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</si>
  <si>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</si>
  <si>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</si>
  <si>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</si>
  <si>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</si>
  <si>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</si>
  <si>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</si>
  <si>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</si>
  <si>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</si>
  <si>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</si>
  <si>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</si>
  <si>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</si>
  <si>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</si>
  <si>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</si>
  <si>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</si>
  <si>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</si>
  <si>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</si>
  <si>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</si>
  <si>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</si>
  <si>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</si>
  <si>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</si>
  <si>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</si>
  <si>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</si>
  <si>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</si>
  <si>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</si>
  <si>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</si>
  <si>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</si>
  <si>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</si>
  <si>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</si>
  <si>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</si>
  <si>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</si>
  <si>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</si>
  <si>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</si>
  <si>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</si>
  <si>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</si>
  <si>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</si>
  <si>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</si>
  <si>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</si>
  <si>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</si>
  <si>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</si>
  <si>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</si>
  <si>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</si>
  <si>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</si>
  <si>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</si>
  <si>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</si>
  <si>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</si>
  <si>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</si>
  <si>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</si>
  <si>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</si>
  <si>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</si>
  <si>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</si>
  <si>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</si>
  <si>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</si>
  <si>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</si>
  <si>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</si>
  <si>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</si>
  <si>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</si>
  <si>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</si>
  <si>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</si>
  <si>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</si>
  <si>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</si>
  <si>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</si>
  <si>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</si>
  <si>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</si>
  <si>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</si>
  <si>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</si>
  <si>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</si>
  <si>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</si>
  <si>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</si>
  <si>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</si>
  <si>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</si>
  <si>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</si>
  <si>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</si>
  <si>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</si>
  <si>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</si>
  <si>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</si>
  <si>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</si>
  <si>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</si>
  <si>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</si>
  <si>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</si>
  <si>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</si>
  <si>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</si>
  <si>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</si>
  <si>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</si>
  <si>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</si>
  <si>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</si>
  <si>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</si>
  <si>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</si>
  <si>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</si>
  <si>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</si>
  <si>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</si>
  <si>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</si>
  <si>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</si>
  <si>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</si>
  <si>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</si>
  <si>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</si>
  <si>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</si>
  <si>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</si>
  <si>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</si>
  <si>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</si>
  <si>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</si>
  <si>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</si>
  <si>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</si>
  <si>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</si>
  <si>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</si>
  <si>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</si>
  <si>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</si>
  <si>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</si>
  <si>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</si>
  <si>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</si>
  <si>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</si>
  <si>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</si>
  <si>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</si>
  <si>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</si>
  <si>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</si>
  <si>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</si>
  <si>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</si>
  <si>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</si>
  <si>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</si>
  <si>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</si>
  <si>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</si>
  <si>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</si>
  <si>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</si>
  <si>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</si>
  <si>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</si>
  <si>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</si>
  <si>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</si>
  <si>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</si>
  <si>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</si>
  <si>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</si>
  <si>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</si>
  <si>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</si>
  <si>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</si>
  <si>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</si>
  <si>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</si>
  <si>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</si>
  <si>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</si>
  <si>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</si>
  <si>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</si>
  <si>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</si>
  <si>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</si>
  <si>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</si>
  <si>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</si>
  <si>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</si>
  <si>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</si>
  <si>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</si>
  <si>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</si>
  <si>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</si>
  <si>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</si>
  <si>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</si>
  <si>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</si>
  <si>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</si>
  <si>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</si>
  <si>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</si>
  <si>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</si>
  <si>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</si>
  <si>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</si>
  <si>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</si>
  <si>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</si>
  <si>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</si>
  <si>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</si>
  <si>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</si>
  <si>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</si>
  <si>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</si>
  <si>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</si>
  <si>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</si>
  <si>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</si>
  <si>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</si>
  <si>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</si>
  <si>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</si>
  <si>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</si>
  <si>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</si>
  <si>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</si>
  <si>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</si>
  <si>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</si>
  <si>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</si>
  <si>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</si>
  <si>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</si>
  <si>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</si>
  <si>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</si>
  <si>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</si>
  <si>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</si>
  <si>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</si>
  <si>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</si>
  <si>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</si>
  <si>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</si>
  <si>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</si>
  <si>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</si>
  <si>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</si>
  <si>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</si>
  <si>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</si>
  <si>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</si>
  <si>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</si>
  <si>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</si>
  <si>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</si>
  <si>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</si>
  <si>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</si>
  <si>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</si>
  <si>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</si>
  <si>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</si>
  <si>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</si>
  <si>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</si>
  <si>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</si>
  <si>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</si>
  <si>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</si>
  <si>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</si>
  <si>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</si>
  <si>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</si>
  <si>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</si>
  <si>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</si>
  <si>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</si>
  <si>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</si>
  <si>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</si>
  <si>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</si>
  <si>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</si>
  <si>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</si>
  <si>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</si>
  <si>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</si>
  <si>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</si>
  <si>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</si>
  <si>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</si>
  <si>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</si>
  <si>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</si>
  <si>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</si>
  <si>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</si>
  <si>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</si>
  <si>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</si>
  <si>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</si>
  <si>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</si>
  <si>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</si>
  <si>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</si>
  <si>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</si>
  <si>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</si>
  <si>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</si>
  <si>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</si>
  <si>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</si>
  <si>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</si>
  <si>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</si>
  <si>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</si>
  <si>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</si>
  <si>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</si>
  <si>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</si>
  <si>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</si>
  <si>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</si>
  <si>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</si>
  <si>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</si>
  <si>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</si>
  <si>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</si>
  <si>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</si>
  <si>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</si>
  <si>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</si>
  <si>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</si>
  <si>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</si>
  <si>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</si>
  <si>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</si>
  <si>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</si>
  <si>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</si>
  <si>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</si>
  <si>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</si>
  <si>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</si>
  <si>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</si>
  <si>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</si>
  <si>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</si>
  <si>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</si>
  <si>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</si>
  <si>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</si>
  <si>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</si>
  <si>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</si>
  <si>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</si>
  <si>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</si>
  <si>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</si>
  <si>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</si>
  <si>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</si>
  <si>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</si>
  <si>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</si>
  <si>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</si>
  <si>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</si>
  <si>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</si>
  <si>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</si>
  <si>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</si>
  <si>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</si>
  <si>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</si>
  <si>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</si>
  <si>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</si>
  <si>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</si>
  <si>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</si>
  <si>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</si>
  <si>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</si>
  <si>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</si>
  <si>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</si>
  <si>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</si>
  <si>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</si>
  <si>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</si>
  <si>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</si>
  <si>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</si>
  <si>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</si>
  <si>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</si>
  <si>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</si>
  <si>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</si>
  <si>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</si>
  <si>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</si>
  <si>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</si>
  <si>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</si>
  <si>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</si>
  <si>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</si>
  <si>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</si>
  <si>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</si>
  <si>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</si>
  <si>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</si>
  <si>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</si>
  <si>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</si>
  <si>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</si>
  <si>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</si>
  <si>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</si>
  <si>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</si>
  <si>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</si>
  <si>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</si>
  <si>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</si>
  <si>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</si>
  <si>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</si>
  <si>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</si>
  <si>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</si>
  <si>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</si>
  <si>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</si>
  <si>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</si>
  <si>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</si>
  <si>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</si>
  <si>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</si>
  <si>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</si>
  <si>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</si>
  <si>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</si>
  <si>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</si>
  <si>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</si>
  <si>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</si>
  <si>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</si>
  <si>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</si>
  <si>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</si>
  <si>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</si>
  <si>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</si>
  <si>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</si>
  <si>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</si>
  <si>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</si>
  <si>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</si>
  <si>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</si>
  <si>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</si>
  <si>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</si>
  <si>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</si>
  <si>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</si>
  <si>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</si>
  <si>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</si>
  <si>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</si>
  <si>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</si>
  <si>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</si>
  <si>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</si>
  <si>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</si>
  <si>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</si>
  <si>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</si>
  <si>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</si>
  <si>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</si>
  <si>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</si>
  <si>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</si>
  <si>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</si>
  <si>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</si>
  <si>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</si>
  <si>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</si>
  <si>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</si>
  <si>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</si>
  <si>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</si>
  <si>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</si>
  <si>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</si>
  <si>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</si>
  <si>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</si>
  <si>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</si>
  <si>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</si>
  <si>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</si>
  <si>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</si>
  <si>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</si>
  <si>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</si>
  <si>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</si>
  <si>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</si>
  <si>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</si>
  <si>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</si>
  <si>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</si>
  <si>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</si>
  <si>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</si>
  <si>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</si>
  <si>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</si>
  <si>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</si>
  <si>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</si>
  <si>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</si>
  <si>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</si>
  <si>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</si>
  <si>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</si>
  <si>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</si>
  <si>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</si>
  <si>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</si>
  <si>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</si>
  <si>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</si>
  <si>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</si>
  <si>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</si>
  <si>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</si>
  <si>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</si>
  <si>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</si>
  <si>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</si>
  <si>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</si>
  <si>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</si>
  <si>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</si>
  <si>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</si>
  <si>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</si>
  <si>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</si>
  <si>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</si>
  <si>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</si>
  <si>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</si>
  <si>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</si>
  <si>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</si>
  <si>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</si>
  <si>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</si>
  <si>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</si>
  <si>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</si>
  <si>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</si>
  <si>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</si>
  <si>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</si>
  <si>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</si>
  <si>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</si>
  <si>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</si>
  <si>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</si>
  <si>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</si>
  <si>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</si>
  <si>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</si>
  <si>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</si>
  <si>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</si>
  <si>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</si>
  <si>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</si>
  <si>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</si>
  <si>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</si>
  <si>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</si>
  <si>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</si>
  <si>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</si>
  <si>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</si>
  <si>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</si>
  <si>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</si>
  <si>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</si>
  <si>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</si>
  <si>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</si>
  <si>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</si>
  <si>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</si>
  <si>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</si>
  <si>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</si>
  <si>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</si>
  <si>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</si>
  <si>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</si>
  <si>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</si>
  <si>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</si>
  <si>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</si>
  <si>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</si>
  <si>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</si>
  <si>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</si>
  <si>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</si>
  <si>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</si>
  <si>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</si>
  <si>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</si>
  <si>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</si>
  <si>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</si>
  <si>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</si>
  <si>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</si>
  <si>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</si>
  <si>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</si>
  <si>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</si>
  <si>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</si>
  <si>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</si>
  <si>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</si>
  <si>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</si>
  <si>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</si>
  <si>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</si>
  <si>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</si>
  <si>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</si>
  <si>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</si>
  <si>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</si>
  <si>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</si>
  <si>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</si>
  <si>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</si>
  <si>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</si>
  <si>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</si>
  <si>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</si>
  <si>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</si>
  <si>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</si>
  <si>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</si>
  <si>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</si>
  <si>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</si>
  <si>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</si>
  <si>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</si>
  <si>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</si>
  <si>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</si>
  <si>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</si>
  <si>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</si>
  <si>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</si>
  <si>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</si>
  <si>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</si>
  <si>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</si>
  <si>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</si>
  <si>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</si>
  <si>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</si>
  <si>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</si>
  <si>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</si>
  <si>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</si>
  <si>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</si>
  <si>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</si>
  <si>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</si>
  <si>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</si>
  <si>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</si>
  <si>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</si>
  <si>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</si>
  <si>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</si>
  <si>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</si>
  <si>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</si>
  <si>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</si>
  <si>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</si>
  <si>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</si>
  <si>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</si>
  <si>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</si>
  <si>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</si>
  <si>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</si>
  <si>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</si>
  <si>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</si>
  <si>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</si>
  <si>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</si>
  <si>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</si>
  <si>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</si>
  <si>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</si>
  <si>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</si>
  <si>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</si>
  <si>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</si>
  <si>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</si>
  <si>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</si>
  <si>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</si>
  <si>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</si>
  <si>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</si>
  <si>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</si>
  <si>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</si>
  <si>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</si>
  <si>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</si>
  <si>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</si>
  <si>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</si>
  <si>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</si>
  <si>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</si>
  <si>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</si>
  <si>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</si>
  <si>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</si>
  <si>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</si>
  <si>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</si>
  <si>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</si>
  <si>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</si>
  <si>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</si>
  <si>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</si>
  <si>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</si>
  <si>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</si>
  <si>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</si>
  <si>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</si>
  <si>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</si>
  <si>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</si>
  <si>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</si>
  <si>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</si>
  <si>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</si>
  <si>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</si>
  <si>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</si>
  <si>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</si>
  <si>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</si>
  <si>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</si>
  <si>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</si>
  <si>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</si>
  <si>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</si>
  <si>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</si>
  <si>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</si>
  <si>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</si>
  <si>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</si>
  <si>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</si>
  <si>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</si>
  <si>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</si>
  <si>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</si>
  <si>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</si>
  <si>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</si>
  <si>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</si>
  <si>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</si>
  <si>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</si>
  <si>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</si>
  <si>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</si>
  <si>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</si>
  <si>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</si>
  <si>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</si>
  <si>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</si>
  <si>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</si>
  <si>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</si>
  <si>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</si>
  <si>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</si>
  <si>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</si>
  <si>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</si>
  <si>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</si>
  <si>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</si>
  <si>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</si>
  <si>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</si>
  <si>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</si>
  <si>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</si>
  <si>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</si>
  <si>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</si>
  <si>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</si>
  <si>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</si>
  <si>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</si>
  <si>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</si>
  <si>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</si>
  <si>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</si>
  <si>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</si>
  <si>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</si>
  <si>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</si>
  <si>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</si>
  <si>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</si>
  <si>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</si>
  <si>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</si>
  <si>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</si>
  <si>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</si>
  <si>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</si>
  <si>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</si>
  <si>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</si>
  <si>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</si>
  <si>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</si>
  <si>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</si>
  <si>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</si>
  <si>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</si>
  <si>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</si>
  <si>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</si>
  <si>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</si>
  <si>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</si>
  <si>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</si>
  <si>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</si>
  <si>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</si>
  <si>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</si>
  <si>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</si>
  <si>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</si>
  <si>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</si>
  <si>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</si>
  <si>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</si>
  <si>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</si>
  <si>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</si>
  <si>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</si>
  <si>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</si>
  <si>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</si>
  <si>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</si>
  <si>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</si>
  <si>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</si>
  <si>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</si>
  <si>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</si>
  <si>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</si>
  <si>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</si>
  <si>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</si>
  <si>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</si>
  <si>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</si>
  <si>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</si>
  <si>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</si>
  <si>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</si>
  <si>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</si>
  <si>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</si>
  <si>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</si>
  <si>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</si>
  <si>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</si>
  <si>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</si>
  <si>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</si>
  <si>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</si>
  <si>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</si>
  <si>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</si>
  <si>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</si>
  <si>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</si>
  <si>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</si>
  <si>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</si>
  <si>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</si>
  <si>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</si>
  <si>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</si>
  <si>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</si>
  <si>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</si>
  <si>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</si>
  <si>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</si>
  <si>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</si>
  <si>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</si>
  <si>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</si>
  <si>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</si>
  <si>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</si>
  <si>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</si>
  <si>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</si>
  <si>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</si>
  <si>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</si>
  <si>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</si>
  <si>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</si>
  <si>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</si>
  <si>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</si>
  <si>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</si>
  <si>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</si>
  <si>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</si>
  <si>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</si>
  <si>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</si>
  <si>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</si>
  <si>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</si>
  <si>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</si>
  <si>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</si>
  <si>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</si>
  <si>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</si>
  <si>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</si>
  <si>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</si>
  <si>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</si>
  <si>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</si>
  <si>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</si>
  <si>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</si>
  <si>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</si>
  <si>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</si>
  <si>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</si>
  <si>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</si>
  <si>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</si>
  <si>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</si>
  <si>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</si>
  <si>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</si>
  <si>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</si>
  <si>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</si>
  <si>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</si>
  <si>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</si>
  <si>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</si>
  <si>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</si>
  <si>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</si>
  <si>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</si>
  <si>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</si>
  <si>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</si>
  <si>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</si>
  <si>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</si>
  <si>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</si>
  <si>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</si>
  <si>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</si>
  <si>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</si>
  <si>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</si>
  <si>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</si>
  <si>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</si>
  <si>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</si>
  <si>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</si>
  <si>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</si>
  <si>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</si>
  <si>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</si>
  <si>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</si>
  <si>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</si>
  <si>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</si>
  <si>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</si>
  <si>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</si>
  <si>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</si>
  <si>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</si>
  <si>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</si>
  <si>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</si>
  <si>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</si>
  <si>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</si>
  <si>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</si>
  <si>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</si>
  <si>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</si>
  <si>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</si>
  <si>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</si>
  <si>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</si>
  <si>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</si>
  <si>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</si>
  <si>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</si>
  <si>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</si>
  <si>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</si>
  <si>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</si>
  <si>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</si>
  <si>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</si>
  <si>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</si>
  <si>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</si>
  <si>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</si>
  <si>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</si>
  <si>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</si>
  <si>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</si>
  <si>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</si>
  <si>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</si>
  <si>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</si>
  <si>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</si>
  <si>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</si>
  <si>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</si>
  <si>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</si>
  <si>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</si>
  <si>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</si>
  <si>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</si>
  <si>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</si>
  <si>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</si>
  <si>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</si>
  <si>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</si>
  <si>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</si>
  <si>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</si>
  <si>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</si>
  <si>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</si>
  <si>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</si>
  <si>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</si>
  <si>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</si>
  <si>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</si>
  <si>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</si>
  <si>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</si>
  <si>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</si>
  <si>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</si>
  <si>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</si>
  <si>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</si>
  <si>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</si>
  <si>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</si>
  <si>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</si>
  <si>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</si>
  <si>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</si>
  <si>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</si>
  <si>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</si>
  <si>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</si>
  <si>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</si>
  <si>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</si>
  <si>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</si>
  <si>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</si>
  <si>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</si>
  <si>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</si>
  <si>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</si>
  <si>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</si>
  <si>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</si>
  <si>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</si>
  <si>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</si>
  <si>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</si>
  <si>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</si>
  <si>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</si>
  <si>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</si>
  <si>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</si>
  <si>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</si>
  <si>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</si>
  <si>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</si>
  <si>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</si>
  <si>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</si>
  <si>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</si>
  <si>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</si>
  <si>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</si>
  <si>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</si>
  <si>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</si>
  <si>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</si>
  <si>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</si>
  <si>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</si>
  <si>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</si>
  <si>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</si>
  <si>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</si>
  <si>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</si>
  <si>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</si>
  <si>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</si>
  <si>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</si>
  <si>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</si>
  <si>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</si>
  <si>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</si>
  <si>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</si>
  <si>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</si>
  <si>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</si>
  <si>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</si>
  <si>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</si>
  <si>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</si>
  <si>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</si>
  <si>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</si>
  <si>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</si>
  <si>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</si>
  <si>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</si>
  <si>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</si>
  <si>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</si>
  <si>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</si>
  <si>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</si>
  <si>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</si>
  <si>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</si>
  <si>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</si>
  <si>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</si>
  <si>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</si>
  <si>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</si>
  <si>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</si>
  <si>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</si>
  <si>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</si>
  <si>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</si>
  <si>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</si>
  <si>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</si>
  <si>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</si>
  <si>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</si>
  <si>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</si>
  <si>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</si>
  <si>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</si>
  <si>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</si>
  <si>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</si>
  <si>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</si>
  <si>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</si>
  <si>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</si>
  <si>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</si>
  <si>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</si>
  <si>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</si>
  <si>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</si>
  <si>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</si>
  <si>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</si>
  <si>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</si>
  <si>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</si>
  <si>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</si>
  <si>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</si>
  <si>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</si>
  <si>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</si>
  <si>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</si>
  <si>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</si>
  <si>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</si>
  <si>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</si>
  <si>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</si>
  <si>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</si>
  <si>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</si>
  <si>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</si>
  <si>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</si>
  <si>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</si>
  <si>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</si>
  <si>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</si>
  <si>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</si>
  <si>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</si>
  <si>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</si>
  <si>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</si>
  <si>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</si>
  <si>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</si>
  <si>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</si>
  <si>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</si>
  <si>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</si>
  <si>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</si>
  <si>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</si>
  <si>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</si>
  <si>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</si>
  <si>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</si>
  <si>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</si>
  <si>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</si>
  <si>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</si>
  <si>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</si>
  <si>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</si>
  <si>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</si>
  <si>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</si>
  <si>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</si>
  <si>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</si>
  <si>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</si>
  <si>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</si>
  <si>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</si>
  <si>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</si>
  <si>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</si>
  <si>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</si>
  <si>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</si>
  <si>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</si>
  <si>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</si>
  <si>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</si>
  <si>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</si>
  <si>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</si>
  <si>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</si>
  <si>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</si>
  <si>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</si>
  <si>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</si>
  <si>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</si>
  <si>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</si>
  <si>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</si>
  <si>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</si>
  <si>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</si>
  <si>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</si>
  <si>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</si>
  <si>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</si>
  <si>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</si>
  <si>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</si>
  <si>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</si>
  <si>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</si>
  <si>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</si>
  <si>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</si>
  <si>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</si>
  <si>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</si>
  <si>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</si>
  <si>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</si>
  <si>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</si>
  <si>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</si>
  <si>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</si>
  <si>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</si>
  <si>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</si>
  <si>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</si>
  <si>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</si>
  <si>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</si>
  <si>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</si>
  <si>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</si>
  <si>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</si>
  <si>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</si>
  <si>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</si>
  <si>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</si>
  <si>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</si>
  <si>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</si>
  <si>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</si>
  <si>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</si>
  <si>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</si>
  <si>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</si>
  <si>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</si>
  <si>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</si>
  <si>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</si>
  <si>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</si>
  <si>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</si>
  <si>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</si>
  <si>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</si>
  <si>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</si>
  <si>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</si>
  <si>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</si>
  <si>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</si>
  <si>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</si>
  <si>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</si>
  <si>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</si>
  <si>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</si>
  <si>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</si>
  <si>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</si>
  <si>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</si>
  <si>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</si>
  <si>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</si>
  <si>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</si>
  <si>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</si>
  <si>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</si>
  <si>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</si>
  <si>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</si>
  <si>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</si>
  <si>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</si>
  <si>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</si>
  <si>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</si>
  <si>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</si>
  <si>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</si>
  <si>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</si>
  <si>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</si>
  <si>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</si>
  <si>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</si>
  <si>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</si>
  <si>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</si>
  <si>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</si>
  <si>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</si>
  <si>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</si>
  <si>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</si>
  <si>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</si>
  <si>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</si>
  <si>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</si>
  <si>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</si>
  <si>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</si>
  <si>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</si>
  <si>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</si>
  <si>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</si>
  <si>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</si>
  <si>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</si>
  <si>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</si>
  <si>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</si>
  <si>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</si>
  <si>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</si>
  <si>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</si>
  <si>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</si>
  <si>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</si>
  <si>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</si>
  <si>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</si>
  <si>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</si>
  <si>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</si>
  <si>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</si>
  <si>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</si>
  <si>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</si>
  <si>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</si>
  <si>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</si>
  <si>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</si>
  <si>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</si>
  <si>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</si>
  <si>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</si>
  <si>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</si>
  <si>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</si>
  <si>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</si>
  <si>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</si>
  <si>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</si>
  <si>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</si>
  <si>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</si>
  <si>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</si>
  <si>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</si>
  <si>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</si>
  <si>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</si>
  <si>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</si>
  <si>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</si>
  <si>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</si>
  <si>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</si>
  <si>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</si>
  <si>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</si>
  <si>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</si>
  <si>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</si>
  <si>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</si>
  <si>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</si>
  <si>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</si>
  <si>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</si>
  <si>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</si>
  <si>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</si>
  <si>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</si>
  <si>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</si>
  <si>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</si>
  <si>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</si>
  <si>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</si>
  <si>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</si>
  <si>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</si>
  <si>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</si>
  <si>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</si>
  <si>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</si>
  <si>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</si>
  <si>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</si>
  <si>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</si>
  <si>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</si>
  <si>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</si>
  <si>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</si>
  <si>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</si>
  <si>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</si>
  <si>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</si>
  <si>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</si>
  <si>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</si>
  <si>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</si>
  <si>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</si>
  <si>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</si>
  <si>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</si>
  <si>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</si>
  <si>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</si>
  <si>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</si>
  <si>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</si>
  <si>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</si>
  <si>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</si>
  <si>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</si>
  <si>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</si>
  <si>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</si>
  <si>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</si>
  <si>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</si>
  <si>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</si>
  <si>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</si>
  <si>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</si>
  <si>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</si>
  <si>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</si>
  <si>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</si>
  <si>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</si>
  <si>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</si>
  <si>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</si>
  <si>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</si>
  <si>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</si>
  <si>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</si>
  <si>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</si>
  <si>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</si>
  <si>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</si>
  <si>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</si>
  <si>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</si>
  <si>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</si>
  <si>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</si>
  <si>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</si>
  <si>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</si>
  <si>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</si>
  <si>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</si>
  <si>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</si>
  <si>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</si>
  <si>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</si>
  <si>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</si>
  <si>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</si>
  <si>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</si>
  <si>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</si>
  <si>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</si>
  <si>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</si>
  <si>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</si>
  <si>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</si>
  <si>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</si>
  <si>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</si>
  <si>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</si>
  <si>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</si>
  <si>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</si>
  <si>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</si>
  <si>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</si>
  <si>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</si>
  <si>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</si>
  <si>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</si>
  <si>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</si>
  <si>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</si>
  <si>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</si>
  <si>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</si>
  <si>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</si>
  <si>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</si>
  <si>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</si>
  <si>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</si>
  <si>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</si>
  <si>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</si>
  <si>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</si>
  <si>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</si>
  <si>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</si>
  <si>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</si>
  <si>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</si>
  <si>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</si>
  <si>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</si>
  <si>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</si>
  <si>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</si>
  <si>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</si>
  <si>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</si>
  <si>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</si>
  <si>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</si>
  <si>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</si>
  <si>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</si>
  <si>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</si>
  <si>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</si>
  <si>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</si>
  <si>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</si>
  <si>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</si>
  <si>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</si>
  <si>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</si>
  <si>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</si>
  <si>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</si>
  <si>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</si>
  <si>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</si>
  <si>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</si>
  <si>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</si>
  <si>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</si>
  <si>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</si>
  <si>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</si>
  <si>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</si>
  <si>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</si>
  <si>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</si>
  <si>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</si>
  <si>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</si>
  <si>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</si>
  <si>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</si>
  <si>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</si>
  <si>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</si>
  <si>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</si>
  <si>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</si>
  <si>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</si>
  <si>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</si>
  <si>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</si>
  <si>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</si>
  <si>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</si>
  <si>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</si>
  <si>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</si>
  <si>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</si>
  <si>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</si>
  <si>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</si>
  <si>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</si>
  <si>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</si>
  <si>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</si>
  <si>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</si>
  <si>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</si>
  <si>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</si>
  <si>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</si>
  <si>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</si>
  <si>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</si>
  <si>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</si>
  <si>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</si>
  <si>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</si>
  <si>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</si>
  <si>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</si>
  <si>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</si>
  <si>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</si>
  <si>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</si>
  <si>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</si>
  <si>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</si>
  <si>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</si>
  <si>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</si>
  <si>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</si>
  <si>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</si>
  <si>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</si>
  <si>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</si>
  <si>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</si>
  <si>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</si>
  <si>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</si>
  <si>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</si>
  <si>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</si>
  <si>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</si>
  <si>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</si>
  <si>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</si>
  <si>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</si>
  <si>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</si>
  <si>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</si>
  <si>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</si>
  <si>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</si>
  <si>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</si>
  <si>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</si>
  <si>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</si>
  <si>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</si>
  <si>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</si>
  <si>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</si>
  <si>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</si>
  <si>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</si>
  <si>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</si>
  <si>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</si>
  <si>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</si>
  <si>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</si>
  <si>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</si>
  <si>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</si>
  <si>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</si>
  <si>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</si>
  <si>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</si>
  <si>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</si>
  <si>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</si>
  <si>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</si>
  <si>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</si>
  <si>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</si>
  <si>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</si>
  <si>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</si>
  <si>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</si>
  <si>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</si>
  <si>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</si>
  <si>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</si>
  <si>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</si>
  <si>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</si>
  <si>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</si>
  <si>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</si>
  <si>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</si>
  <si>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</si>
  <si>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</si>
  <si>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</si>
  <si>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</si>
  <si>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</si>
  <si>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</si>
  <si>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</si>
  <si>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</si>
  <si>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</si>
  <si>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</si>
  <si>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</si>
  <si>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</si>
  <si>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</si>
  <si>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</si>
  <si>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</si>
  <si>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</si>
  <si>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</si>
  <si>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</si>
  <si>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</si>
  <si>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</si>
  <si>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</si>
  <si>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</si>
  <si>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</si>
  <si>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</si>
  <si>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</si>
  <si>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</si>
  <si>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</si>
  <si>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</si>
  <si>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</si>
  <si>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</si>
  <si>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</si>
  <si>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</si>
  <si>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</si>
  <si>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</si>
  <si>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</si>
  <si>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</si>
  <si>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</si>
  <si>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</si>
  <si>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</si>
  <si>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</si>
  <si>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</si>
  <si>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</si>
  <si>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</si>
  <si>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</si>
  <si>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</si>
  <si>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</si>
  <si>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</si>
  <si>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</si>
  <si>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</si>
  <si>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</si>
  <si>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</si>
  <si>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</si>
  <si>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</si>
  <si>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</si>
  <si>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</si>
  <si>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</si>
  <si>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</si>
  <si>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</si>
  <si>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</si>
  <si>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</si>
  <si>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</si>
  <si>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</si>
  <si>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</si>
  <si>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</si>
  <si>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</si>
  <si>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</si>
  <si>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</si>
  <si>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</si>
  <si>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</si>
  <si>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</si>
  <si>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</si>
  <si>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</si>
  <si>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</si>
  <si>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</si>
  <si>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</si>
  <si>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</si>
  <si>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</si>
  <si>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</si>
  <si>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</si>
  <si>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</si>
  <si>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</si>
  <si>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</si>
  <si>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</si>
  <si>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</si>
  <si>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</si>
  <si>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</si>
  <si>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</si>
  <si>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</si>
  <si>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</si>
  <si>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</si>
  <si>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</si>
  <si>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</si>
  <si>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</si>
  <si>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</si>
  <si>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</si>
  <si>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</si>
  <si>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</si>
  <si>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</si>
  <si>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</si>
  <si>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</si>
  <si>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</si>
  <si>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</si>
  <si>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</si>
  <si>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</si>
  <si>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</si>
  <si>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</si>
  <si>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</si>
  <si>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</si>
  <si>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</si>
  <si>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</si>
  <si>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</si>
  <si>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</si>
  <si>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</si>
  <si>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</si>
  <si>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</si>
  <si>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</si>
  <si>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</si>
  <si>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</si>
  <si>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</si>
  <si>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</si>
  <si>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</si>
  <si>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</si>
  <si>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</si>
  <si>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</si>
  <si>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</si>
  <si>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</si>
  <si>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</si>
  <si>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</si>
  <si>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</si>
  <si>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</si>
  <si>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</si>
  <si>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</si>
  <si>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</si>
  <si>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</si>
  <si>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</si>
  <si>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</si>
  <si>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</si>
  <si>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</si>
  <si>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</si>
  <si>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</si>
  <si>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</si>
  <si>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</si>
  <si>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</si>
  <si>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</si>
  <si>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</si>
  <si>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</si>
  <si>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</si>
  <si>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</si>
  <si>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</si>
  <si>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</si>
  <si>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</si>
  <si>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</si>
  <si>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</si>
  <si>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</si>
  <si>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</si>
  <si>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</si>
  <si>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</si>
  <si>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</si>
  <si>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</si>
  <si>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</si>
  <si>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</si>
  <si>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</si>
  <si>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</si>
  <si>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</si>
  <si>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</si>
  <si>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</si>
  <si>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</si>
  <si>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</si>
  <si>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</si>
  <si>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</si>
  <si>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</si>
  <si>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</si>
  <si>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</si>
  <si>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</si>
  <si>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</si>
  <si>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</si>
  <si>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</si>
  <si>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</si>
  <si>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</si>
  <si>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</si>
  <si>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</si>
  <si>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</si>
  <si>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</si>
  <si>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</si>
  <si>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</si>
  <si>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</si>
  <si>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</si>
  <si>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</si>
  <si>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</si>
  <si>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</si>
  <si>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</si>
  <si>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</si>
  <si>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</si>
  <si>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</si>
  <si>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</si>
  <si>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</si>
  <si>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</si>
  <si>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</si>
  <si>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</si>
  <si>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</si>
  <si>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</si>
  <si>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</si>
  <si>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</si>
  <si>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</si>
  <si>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</si>
  <si>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</si>
  <si>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</si>
  <si>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</si>
  <si>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</si>
  <si>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</si>
  <si>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</si>
  <si>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</si>
  <si>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</si>
  <si>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</si>
  <si>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</si>
  <si>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</si>
  <si>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</si>
  <si>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</si>
  <si>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</si>
  <si>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</si>
  <si>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</si>
  <si>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</si>
  <si>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</si>
  <si>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</si>
  <si>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</si>
  <si>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</si>
  <si>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</si>
  <si>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</si>
  <si>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</si>
  <si>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</si>
  <si>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</si>
  <si>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</si>
  <si>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</si>
  <si>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</si>
  <si>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</si>
  <si>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</si>
  <si>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</si>
  <si>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</si>
  <si>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</si>
  <si>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</si>
  <si>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</si>
  <si>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</si>
  <si>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</si>
  <si>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</si>
  <si>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</si>
  <si>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</si>
  <si>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</si>
  <si>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</si>
  <si>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</si>
  <si>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</si>
  <si>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</si>
  <si>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</si>
  <si>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</si>
  <si>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</si>
  <si>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</si>
  <si>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</si>
  <si>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</si>
  <si>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</si>
  <si>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</si>
  <si>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</si>
  <si>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</si>
  <si>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</si>
  <si>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</si>
  <si>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</si>
  <si>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</si>
  <si>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</si>
  <si>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</si>
  <si>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</si>
  <si>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</si>
  <si>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</si>
  <si>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</si>
  <si>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</si>
  <si>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</si>
  <si>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</si>
  <si>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</si>
  <si>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</si>
  <si>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</si>
  <si>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</si>
  <si>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</si>
  <si>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</si>
  <si>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</si>
  <si>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</si>
  <si>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</si>
  <si>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</si>
  <si>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</si>
  <si>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</si>
  <si>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</si>
  <si>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</si>
  <si>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</si>
  <si>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</si>
  <si>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</si>
  <si>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</si>
  <si>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</si>
  <si>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</si>
  <si>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</si>
  <si>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</si>
  <si>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</si>
  <si>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</si>
  <si>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</si>
  <si>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</si>
  <si>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</si>
  <si>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</si>
  <si>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</si>
  <si>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</si>
  <si>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</si>
  <si>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</si>
  <si>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</si>
  <si>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</si>
  <si>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</si>
  <si>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</si>
  <si>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</si>
  <si>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</si>
  <si>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</si>
  <si>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</si>
  <si>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</si>
  <si>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</si>
  <si>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</si>
  <si>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</si>
  <si>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</si>
  <si>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</si>
  <si>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</si>
  <si>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</si>
  <si>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</si>
  <si>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</si>
  <si>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</si>
  <si>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</si>
  <si>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</si>
  <si>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</si>
  <si>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</si>
  <si>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</si>
  <si>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</si>
  <si>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</si>
  <si>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</si>
  <si>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</si>
  <si>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</si>
  <si>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</si>
  <si>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</si>
  <si>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</si>
  <si>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</si>
  <si>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</si>
  <si>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</si>
  <si>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</si>
  <si>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</si>
  <si>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</si>
  <si>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</si>
  <si>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</si>
  <si>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</si>
  <si>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</si>
  <si>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</si>
  <si>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</si>
  <si>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</si>
  <si>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</si>
  <si>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</si>
  <si>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</si>
  <si>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</si>
  <si>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</si>
  <si>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</si>
  <si>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</si>
  <si>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</si>
  <si>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</si>
  <si>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</si>
  <si>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</si>
  <si>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</si>
  <si>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</si>
  <si>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</si>
  <si>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</si>
  <si>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</si>
  <si>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</si>
  <si>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</si>
  <si>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</si>
  <si>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</si>
  <si>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</si>
  <si>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</si>
  <si>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</si>
  <si>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</si>
  <si>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</si>
  <si>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</si>
  <si>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</si>
  <si>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</si>
  <si>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</si>
  <si>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</si>
  <si>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</si>
  <si>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</si>
  <si>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</si>
  <si>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</si>
  <si>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</si>
  <si>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</si>
  <si>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</si>
  <si>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</si>
  <si>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</si>
  <si>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</si>
  <si>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</si>
  <si>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</si>
  <si>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</si>
  <si>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</si>
  <si>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</si>
  <si>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</si>
  <si>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</si>
  <si>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</si>
  <si>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</si>
  <si>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</si>
  <si>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</si>
  <si>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</si>
  <si>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</si>
  <si>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</si>
  <si>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</si>
  <si>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</si>
  <si>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</si>
  <si>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</si>
  <si>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</si>
  <si>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</si>
  <si>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</si>
  <si>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</si>
  <si>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</si>
  <si>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</si>
  <si>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</si>
  <si>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</si>
  <si>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</si>
  <si>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</si>
  <si>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</si>
  <si>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</si>
  <si>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</si>
  <si>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</si>
  <si>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</si>
  <si>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</si>
  <si>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</si>
  <si>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</si>
  <si>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</si>
  <si>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</si>
  <si>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</si>
  <si>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</si>
  <si>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</si>
  <si>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</si>
  <si>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</si>
  <si>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</si>
  <si>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</si>
  <si>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</si>
  <si>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</si>
  <si>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</si>
  <si>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</si>
  <si>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</si>
  <si>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</si>
  <si>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</si>
  <si>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</si>
  <si>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</si>
  <si>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</si>
  <si>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</si>
  <si>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</si>
  <si>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</si>
  <si>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</si>
  <si>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</si>
  <si>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</si>
  <si>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</si>
  <si>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</si>
  <si>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</si>
  <si>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</si>
  <si>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</si>
  <si>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</si>
  <si>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</si>
  <si>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</si>
  <si>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</si>
  <si>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</si>
  <si>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</si>
  <si>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</si>
  <si>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</si>
  <si>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</si>
  <si>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</si>
  <si>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</si>
  <si>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</si>
  <si>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</si>
  <si>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</si>
  <si>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</si>
  <si>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</si>
  <si>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</si>
  <si>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</si>
  <si>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</si>
  <si>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</si>
  <si>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</si>
  <si>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</si>
  <si>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</si>
  <si>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</si>
  <si>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</si>
  <si>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</si>
  <si>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</si>
  <si>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</si>
  <si>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</si>
  <si>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</si>
  <si>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</si>
  <si>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</si>
  <si>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</si>
  <si>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</si>
  <si>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</si>
  <si>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</si>
  <si>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</si>
  <si>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</si>
  <si>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</si>
  <si>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</si>
  <si>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</si>
  <si>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</si>
  <si>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</si>
  <si>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</si>
  <si>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</si>
  <si>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</si>
  <si>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</si>
  <si>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</si>
  <si>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</si>
  <si>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</si>
  <si>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</si>
  <si>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</si>
  <si>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</si>
  <si>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</si>
  <si>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</si>
  <si>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</si>
  <si>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</si>
  <si>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</si>
  <si>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</si>
  <si>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</si>
  <si>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</si>
  <si>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</si>
  <si>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</si>
  <si>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</si>
  <si>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</si>
  <si>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</si>
  <si>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</si>
  <si>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</si>
  <si>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</si>
  <si>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</si>
  <si>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</si>
  <si>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</si>
  <si>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</si>
  <si>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</si>
  <si>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</si>
  <si>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</si>
  <si>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</si>
  <si>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</si>
  <si>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</si>
  <si>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</si>
  <si>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</si>
  <si>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</si>
  <si>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</si>
  <si>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</si>
  <si>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</si>
  <si>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</si>
  <si>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</si>
  <si>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</si>
  <si>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</si>
  <si>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</si>
  <si>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</si>
  <si>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</si>
  <si>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</si>
  <si>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</si>
  <si>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</si>
  <si>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</si>
  <si>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</si>
  <si>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</si>
  <si>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</si>
  <si>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</si>
  <si>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</si>
  <si>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</si>
  <si>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</si>
  <si>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</si>
  <si>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</si>
  <si>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</si>
  <si>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</si>
  <si>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</si>
  <si>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</si>
  <si>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</si>
  <si>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</si>
  <si>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</si>
  <si>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</si>
  <si>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</si>
  <si>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</si>
  <si>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</si>
  <si>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</si>
  <si>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</si>
  <si>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</si>
  <si>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</si>
  <si>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</si>
  <si>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</si>
  <si>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</si>
  <si>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</si>
  <si>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</si>
  <si>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</si>
  <si>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</si>
  <si>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</si>
  <si>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</si>
  <si>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</si>
  <si>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</si>
  <si>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</si>
  <si>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</si>
  <si>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</si>
  <si>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</si>
  <si>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</si>
  <si>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</si>
  <si>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</si>
  <si>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</si>
  <si>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</si>
  <si>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</si>
  <si>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</si>
  <si>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</si>
  <si>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</si>
  <si>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</si>
  <si>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</si>
  <si>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</si>
  <si>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</si>
  <si>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</si>
  <si>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</si>
  <si>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</si>
  <si>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</si>
  <si>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</si>
  <si>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</si>
  <si>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</si>
  <si>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</si>
  <si>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</si>
  <si>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</si>
  <si>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</si>
  <si>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</si>
  <si>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</si>
  <si>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</si>
  <si>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</si>
  <si>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</si>
  <si>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</si>
  <si>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</si>
  <si>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</si>
  <si>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</si>
  <si>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</si>
  <si>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</si>
  <si>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</si>
  <si>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</si>
  <si>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</si>
  <si>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</si>
  <si>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</si>
  <si>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</si>
  <si>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</si>
  <si>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</si>
  <si>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</si>
  <si>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</si>
  <si>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</si>
  <si>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</si>
  <si>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</si>
  <si>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</si>
  <si>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</si>
  <si>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</si>
  <si>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</si>
  <si>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</si>
  <si>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</si>
  <si>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</si>
  <si>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</si>
  <si>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</si>
  <si>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</si>
  <si>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</si>
  <si>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</si>
  <si>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</si>
  <si>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</si>
  <si>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</si>
  <si>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</si>
  <si>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</si>
  <si>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</si>
  <si>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</si>
  <si>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</si>
  <si>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</si>
  <si>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</si>
  <si>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</si>
  <si>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</si>
  <si>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</si>
  <si>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</si>
  <si>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</si>
  <si>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</si>
  <si>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</si>
  <si>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</si>
  <si>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</si>
  <si>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</si>
  <si>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</si>
  <si>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</si>
  <si>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</si>
  <si>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</si>
  <si>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</si>
  <si>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</si>
  <si>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</si>
  <si>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</si>
  <si>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</si>
  <si>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</si>
  <si>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</si>
  <si>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</si>
  <si>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</si>
  <si>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</si>
  <si>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</si>
  <si>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</si>
  <si>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</si>
  <si>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</si>
  <si>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</si>
  <si>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</si>
  <si>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</si>
  <si>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</si>
  <si>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</si>
  <si>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</si>
  <si>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</si>
  <si>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</si>
  <si>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</si>
  <si>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</si>
  <si>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</si>
  <si>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</si>
  <si>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</si>
  <si>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</si>
  <si>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</si>
  <si>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</si>
  <si>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</si>
  <si>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</si>
  <si>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</si>
  <si>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</si>
  <si>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</si>
  <si>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</si>
  <si>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</si>
  <si>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</si>
  <si>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</si>
  <si>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</si>
  <si>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</si>
  <si>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</si>
  <si>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</si>
  <si>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</si>
  <si>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</si>
  <si>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</si>
  <si>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</si>
  <si>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</si>
  <si>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</si>
  <si>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</si>
  <si>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</si>
  <si>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</si>
  <si>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</si>
  <si>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</si>
  <si>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</si>
  <si>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</si>
  <si>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</si>
  <si>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</si>
  <si>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</si>
  <si>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</si>
  <si>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</si>
  <si>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</si>
  <si>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</si>
  <si>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</si>
  <si>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</si>
  <si>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</si>
  <si>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</si>
  <si>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</si>
  <si>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</si>
  <si>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</si>
  <si>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</si>
  <si>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</si>
  <si>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</si>
  <si>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</si>
  <si>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</si>
  <si>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</si>
  <si>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</si>
  <si>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</si>
  <si>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</si>
  <si>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</si>
  <si>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</si>
  <si>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</si>
  <si>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</si>
  <si>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</si>
  <si>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</si>
  <si>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</si>
  <si>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</si>
  <si>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</si>
  <si>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</si>
  <si>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</si>
  <si>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</si>
  <si>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</si>
  <si>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</si>
  <si>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</si>
  <si>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</si>
  <si>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</si>
  <si>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</si>
  <si>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</si>
  <si>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</si>
  <si>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</si>
  <si>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</si>
  <si>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</si>
  <si>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</si>
  <si>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</si>
  <si>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</si>
  <si>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</si>
  <si>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</si>
  <si>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</si>
  <si>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</si>
  <si>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</si>
  <si>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</si>
  <si>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</si>
  <si>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</si>
  <si>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</si>
  <si>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</si>
  <si>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</si>
  <si>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</si>
  <si>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</si>
  <si>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</si>
  <si>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</si>
  <si>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</si>
  <si>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</si>
  <si>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</si>
  <si>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</si>
  <si>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</si>
  <si>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</si>
  <si>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</si>
  <si>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</si>
  <si>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</si>
  <si>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</si>
  <si>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</si>
  <si>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</si>
  <si>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</si>
  <si>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</si>
  <si>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</si>
  <si>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</si>
  <si>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</si>
  <si>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</si>
  <si>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</si>
  <si>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</si>
  <si>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</si>
  <si>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</si>
  <si>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</si>
  <si>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</si>
  <si>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</si>
  <si>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</si>
  <si>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</si>
  <si>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</si>
  <si>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</si>
  <si>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</si>
  <si>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</si>
  <si>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</si>
  <si>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</si>
  <si>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</si>
  <si>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</si>
  <si>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</si>
  <si>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</si>
  <si>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</si>
  <si>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</si>
  <si>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</si>
  <si>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</si>
  <si>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</si>
  <si>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</si>
  <si>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</si>
  <si>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</si>
  <si>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</si>
  <si>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</si>
  <si>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</si>
  <si>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</si>
  <si>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</si>
  <si>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</si>
  <si>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</si>
  <si>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</si>
  <si>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</si>
  <si>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</si>
  <si>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</si>
  <si>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</si>
  <si>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</si>
  <si>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</si>
  <si>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</si>
  <si>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</si>
  <si>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</si>
  <si>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</si>
  <si>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</si>
  <si>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</si>
  <si>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</si>
  <si>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</si>
  <si>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</si>
  <si>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</si>
  <si>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</si>
  <si>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</si>
  <si>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</si>
  <si>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</si>
  <si>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</si>
  <si>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</si>
  <si>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</si>
  <si>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</si>
  <si>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</si>
  <si>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</si>
  <si>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</si>
  <si>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</si>
  <si>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</si>
  <si>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</si>
  <si>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</si>
  <si>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</si>
  <si>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</si>
  <si>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</si>
  <si>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</si>
  <si>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</si>
  <si>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</si>
  <si>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</si>
  <si>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</si>
  <si>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</si>
  <si>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</si>
  <si>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</si>
  <si>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</si>
  <si>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</si>
  <si>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</si>
  <si>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</si>
  <si>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</si>
  <si>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</si>
  <si>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</si>
  <si>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</si>
  <si>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</si>
  <si>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</si>
  <si>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</si>
  <si>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</si>
  <si>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</si>
  <si>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</si>
  <si>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</si>
  <si>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</si>
  <si>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</si>
  <si>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</si>
  <si>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</si>
  <si>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</si>
  <si>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</si>
  <si>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</si>
  <si>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</si>
  <si>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</si>
  <si>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</si>
  <si>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</si>
  <si>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</si>
  <si>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</si>
  <si>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</si>
  <si>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</si>
  <si>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</si>
  <si>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</si>
  <si>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</si>
  <si>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</si>
  <si>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</si>
  <si>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</si>
  <si>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</si>
  <si>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</si>
  <si>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</si>
  <si>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</si>
  <si>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</si>
  <si>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</si>
  <si>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</si>
  <si>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</si>
  <si>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</si>
  <si>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</si>
  <si>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</si>
  <si>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</si>
  <si>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</si>
  <si>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</si>
  <si>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</si>
  <si>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</si>
  <si>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</si>
  <si>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</si>
  <si>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</si>
  <si>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</si>
  <si>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</si>
  <si>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</si>
  <si>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</si>
  <si>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</si>
  <si>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</si>
  <si>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</si>
  <si>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</si>
  <si>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</si>
  <si>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</si>
  <si>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</si>
  <si>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</si>
  <si>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</si>
  <si>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</si>
  <si>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</si>
  <si>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</si>
  <si>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</si>
  <si>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</si>
  <si>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</si>
  <si>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</si>
  <si>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</si>
  <si>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</si>
  <si>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</si>
  <si>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</si>
  <si>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</si>
  <si>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</si>
  <si>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</si>
  <si>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</si>
  <si>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</si>
  <si>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</si>
  <si>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</si>
  <si>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</si>
  <si>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</si>
  <si>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</si>
  <si>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</si>
  <si>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</si>
  <si>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</si>
  <si>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</si>
  <si>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</si>
  <si>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</si>
  <si>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</si>
  <si>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</si>
  <si>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</si>
  <si>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</si>
  <si>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</si>
  <si>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</si>
  <si>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</si>
  <si>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</si>
  <si>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</si>
  <si>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</si>
  <si>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</si>
  <si>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</si>
  <si>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</si>
  <si>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</si>
  <si>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</si>
  <si>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</si>
  <si>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</si>
  <si>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</si>
  <si>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</si>
  <si>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</si>
  <si>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</si>
  <si>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</si>
  <si>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</si>
  <si>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</si>
  <si>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</si>
  <si>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</si>
  <si>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</si>
  <si>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</si>
  <si>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</si>
  <si>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</si>
  <si>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</si>
  <si>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</si>
  <si>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</si>
  <si>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</si>
  <si>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</si>
  <si>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</si>
  <si>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</si>
  <si>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</si>
  <si>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</si>
  <si>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</si>
  <si>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</si>
  <si>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</si>
  <si>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</si>
  <si>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</si>
  <si>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</si>
  <si>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</si>
  <si>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</si>
  <si>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</si>
  <si>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</si>
  <si>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</si>
  <si>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</si>
  <si>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</si>
  <si>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</si>
  <si>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</si>
  <si>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</si>
  <si>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</si>
  <si>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</si>
  <si>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</si>
  <si>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</si>
  <si>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</si>
  <si>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</si>
  <si>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</si>
  <si>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</si>
  <si>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</si>
  <si>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</si>
  <si>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</si>
  <si>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</si>
  <si>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</si>
  <si>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</si>
  <si>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</si>
  <si>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</si>
  <si>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</si>
  <si>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</si>
  <si>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</si>
  <si>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</si>
  <si>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</si>
  <si>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</si>
  <si>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</si>
  <si>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</si>
  <si>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</si>
  <si>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</si>
  <si>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</si>
  <si>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</si>
  <si>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</si>
  <si>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</si>
  <si>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</si>
  <si>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</si>
  <si>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</si>
  <si>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</si>
  <si>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</si>
  <si>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</si>
  <si>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</si>
  <si>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</si>
  <si>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</si>
  <si>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</si>
  <si>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</si>
  <si>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</si>
  <si>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</si>
  <si>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</si>
  <si>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</si>
  <si>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</si>
  <si>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</si>
  <si>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</si>
  <si>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</si>
  <si>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</si>
  <si>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</si>
  <si>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</si>
  <si>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</si>
  <si>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</si>
  <si>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</si>
  <si>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</si>
  <si>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</si>
  <si>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</si>
  <si>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</si>
  <si>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</si>
  <si>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</si>
  <si>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</si>
  <si>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</si>
  <si>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</si>
  <si>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</si>
  <si>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</si>
  <si>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</si>
  <si>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</si>
  <si>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</si>
  <si>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</si>
  <si>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</si>
  <si>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</si>
  <si>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</si>
  <si>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</si>
  <si>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</si>
  <si>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</si>
  <si>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</si>
  <si>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</si>
  <si>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</si>
  <si>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</si>
  <si>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</si>
  <si>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</si>
  <si>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</si>
  <si>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</si>
  <si>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</si>
  <si>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</si>
  <si>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</si>
  <si>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</si>
  <si>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</si>
  <si>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</si>
  <si>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</si>
  <si>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</si>
  <si>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</si>
  <si>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</si>
  <si>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</si>
  <si>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</si>
  <si>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</si>
  <si>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</si>
  <si>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</si>
  <si>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</si>
  <si>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</si>
  <si>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</si>
  <si>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</si>
  <si>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</si>
  <si>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</si>
  <si>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</si>
  <si>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</si>
  <si>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</si>
  <si>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</si>
  <si>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</si>
  <si>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</si>
  <si>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</si>
  <si>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</si>
  <si>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</si>
  <si>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</si>
  <si>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</si>
  <si>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</si>
  <si>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</si>
  <si>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</si>
  <si>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</si>
  <si>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</si>
  <si>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</si>
  <si>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</si>
  <si>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</si>
  <si>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</si>
  <si>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</si>
  <si>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</si>
  <si>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</si>
  <si>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</si>
  <si>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</si>
  <si>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</si>
  <si>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</si>
  <si>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</si>
  <si>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</si>
  <si>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</si>
  <si>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</si>
  <si>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</si>
  <si>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</si>
  <si>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</si>
  <si>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</si>
  <si>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</si>
  <si>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</si>
  <si>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</si>
  <si>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</si>
  <si>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</si>
  <si>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</si>
  <si>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</si>
  <si>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</si>
  <si>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</si>
  <si>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</si>
  <si>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</si>
  <si>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</si>
  <si>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</si>
  <si>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</si>
  <si>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</si>
  <si>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</si>
  <si>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</si>
  <si>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</si>
  <si>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</si>
  <si>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</si>
  <si>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</si>
  <si>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</si>
  <si>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</si>
  <si>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</si>
  <si>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</si>
  <si>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</si>
  <si>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</si>
  <si>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</si>
  <si>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</si>
  <si>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</si>
  <si>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</si>
  <si>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</si>
  <si>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</si>
  <si>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</si>
  <si>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</si>
  <si>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</si>
  <si>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</si>
  <si>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</si>
  <si>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</si>
  <si>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</si>
  <si>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</si>
  <si>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</si>
  <si>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</si>
  <si>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</si>
  <si>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</si>
  <si>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</si>
  <si>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</si>
  <si>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</si>
  <si>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</si>
  <si>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</si>
  <si>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</si>
  <si>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</si>
  <si>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</si>
  <si>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</si>
  <si>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</si>
  <si>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</si>
  <si>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</si>
  <si>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</si>
  <si>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</si>
  <si>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</si>
  <si>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</si>
  <si>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</si>
  <si>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</si>
  <si>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</si>
  <si>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</si>
  <si>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</si>
  <si>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</si>
  <si>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</si>
  <si>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</si>
  <si>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</si>
  <si>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</si>
  <si>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</si>
  <si>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</si>
  <si>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</si>
  <si>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</si>
  <si>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</si>
  <si>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</si>
  <si>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</si>
  <si>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</si>
  <si>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</si>
  <si>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</si>
  <si>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</si>
  <si>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</si>
  <si>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</si>
  <si>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</si>
  <si>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</si>
  <si>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</si>
  <si>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</si>
  <si>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</si>
  <si>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</si>
  <si>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</si>
  <si>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</si>
  <si>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</si>
  <si>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</si>
  <si>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</si>
  <si>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</si>
  <si>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</si>
  <si>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</si>
  <si>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</si>
  <si>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</si>
  <si>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</si>
  <si>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</si>
  <si>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</si>
  <si>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</si>
  <si>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</si>
  <si>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</si>
  <si>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</si>
  <si>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</si>
  <si>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</si>
  <si>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</si>
  <si>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</si>
  <si>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</si>
  <si>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</si>
  <si>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</si>
  <si>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</si>
  <si>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</si>
  <si>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</si>
  <si>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</si>
  <si>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</si>
  <si>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</si>
  <si>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</si>
  <si>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</si>
  <si>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</si>
  <si>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</si>
  <si>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</si>
  <si>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</si>
  <si>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</si>
  <si>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</si>
  <si>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</si>
  <si>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</si>
  <si>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</si>
  <si>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</si>
  <si>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</si>
  <si>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</si>
  <si>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</si>
  <si>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</si>
  <si>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</si>
  <si>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</si>
  <si>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</si>
  <si>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</si>
  <si>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</si>
  <si>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</si>
  <si>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</si>
  <si>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</si>
  <si>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</si>
  <si>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</si>
  <si>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</si>
  <si>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</si>
  <si>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</si>
  <si>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</si>
  <si>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</si>
  <si>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</si>
  <si>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</si>
  <si>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</si>
  <si>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</si>
  <si>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</si>
  <si>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</si>
  <si>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</si>
  <si>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</si>
  <si>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</si>
  <si>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</si>
  <si>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</si>
  <si>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</si>
  <si>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</si>
  <si>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</si>
  <si>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</si>
  <si>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</si>
  <si>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</si>
  <si>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</si>
  <si>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</si>
  <si>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</si>
  <si>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</si>
  <si>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</si>
  <si>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</si>
  <si>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</si>
  <si>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</si>
  <si>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</si>
  <si>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</si>
  <si>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</si>
  <si>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</si>
  <si>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</si>
  <si>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</si>
  <si>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</si>
  <si>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</si>
  <si>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</si>
  <si>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</si>
  <si>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</si>
  <si>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</si>
  <si>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</si>
  <si>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</si>
  <si>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</si>
  <si>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</si>
  <si>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</si>
  <si>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</si>
  <si>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</si>
  <si>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</si>
  <si>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</si>
  <si>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</si>
  <si>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</si>
  <si>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</si>
  <si>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</si>
  <si>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</si>
  <si>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</si>
  <si>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</si>
  <si>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</si>
  <si>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</si>
  <si>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</si>
  <si>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</si>
  <si>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</si>
  <si>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</si>
  <si>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</si>
  <si>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</si>
  <si>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</si>
  <si>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</si>
  <si>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</si>
  <si>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</si>
  <si>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</si>
  <si>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</si>
  <si>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</si>
  <si>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</si>
  <si>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</si>
  <si>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</si>
  <si>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</si>
  <si>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</si>
  <si>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</si>
  <si>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</si>
  <si>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</si>
  <si>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</si>
  <si>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</si>
  <si>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</si>
  <si>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</si>
  <si>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</si>
  <si>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</si>
  <si>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</si>
  <si>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</si>
  <si>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</si>
  <si>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</si>
  <si>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</si>
  <si>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</si>
  <si>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</si>
  <si>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</si>
  <si>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</si>
  <si>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</si>
  <si>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</si>
  <si>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</si>
  <si>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</si>
  <si>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</si>
  <si>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</si>
  <si>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</si>
  <si>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</si>
  <si>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</si>
  <si>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</si>
  <si>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</si>
  <si>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</si>
  <si>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</si>
  <si>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</si>
  <si>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</si>
  <si>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</si>
  <si>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</si>
  <si>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</si>
  <si>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</si>
  <si>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</si>
  <si>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</si>
  <si>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</si>
  <si>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</si>
  <si>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</si>
  <si>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</si>
  <si>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</si>
  <si>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</si>
  <si>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</si>
  <si>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</si>
  <si>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</si>
  <si>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</si>
  <si>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</si>
  <si>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</si>
  <si>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</si>
  <si>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</si>
  <si>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</si>
  <si>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</si>
  <si>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</si>
  <si>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</si>
  <si>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</si>
  <si>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</si>
  <si>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</si>
  <si>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</si>
  <si>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</si>
  <si>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</si>
  <si>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</si>
  <si>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</si>
  <si>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</si>
  <si>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</si>
  <si>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</si>
  <si>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</si>
  <si>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</si>
  <si>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</si>
  <si>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</si>
  <si>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</si>
  <si>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</si>
  <si>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</si>
  <si>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</si>
  <si>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</si>
  <si>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</si>
  <si>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</si>
  <si>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</si>
  <si>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</si>
  <si>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</si>
  <si>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</si>
  <si>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</si>
  <si>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</si>
  <si>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</si>
  <si>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</si>
  <si>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</si>
  <si>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</si>
  <si>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</si>
  <si>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</si>
  <si>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</si>
  <si>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</si>
  <si>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</si>
  <si>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</si>
  <si>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</si>
  <si>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</si>
  <si>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</si>
  <si>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</si>
  <si>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</si>
  <si>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</si>
  <si>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</si>
  <si>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</si>
  <si>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</si>
  <si>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</si>
  <si>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</si>
  <si>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</si>
  <si>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</si>
  <si>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</si>
  <si>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</si>
  <si>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</si>
  <si>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</si>
  <si>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</si>
  <si>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</si>
  <si>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</si>
  <si>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</si>
  <si>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</si>
  <si>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</si>
  <si>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</si>
  <si>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</si>
  <si>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</si>
  <si>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</si>
  <si>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</si>
  <si>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</si>
  <si>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</si>
  <si>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</si>
  <si>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</si>
  <si>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</si>
  <si>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</si>
  <si>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</si>
  <si>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</si>
  <si>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</si>
  <si>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</si>
  <si>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</si>
  <si>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</si>
  <si>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</si>
  <si>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</si>
  <si>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</si>
  <si>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</si>
  <si>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</si>
  <si>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</si>
  <si>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</si>
  <si>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</si>
  <si>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</si>
  <si>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</si>
  <si>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</si>
  <si>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</si>
  <si>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</si>
  <si>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</si>
  <si>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</si>
  <si>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</si>
  <si>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</si>
  <si>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</si>
  <si>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</si>
  <si>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</si>
  <si>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</si>
  <si>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</si>
  <si>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</si>
  <si>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</si>
  <si>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</si>
  <si>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</si>
  <si>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</si>
  <si>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</si>
  <si>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</si>
  <si>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</si>
  <si>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</si>
  <si>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</si>
  <si>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</si>
  <si>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</si>
  <si>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</si>
  <si>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</si>
  <si>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</si>
  <si>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</si>
  <si>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</si>
  <si>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</si>
  <si>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</si>
  <si>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</si>
  <si>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</si>
  <si>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</si>
  <si>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</si>
  <si>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</si>
  <si>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</si>
  <si>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</si>
  <si>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</si>
  <si>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</si>
  <si>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</si>
  <si>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</si>
  <si>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</si>
  <si>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</si>
  <si>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</si>
  <si>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</si>
  <si>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</si>
  <si>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</si>
  <si>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</si>
  <si>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</si>
  <si>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</si>
  <si>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</si>
  <si>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</si>
  <si>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</si>
  <si>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</si>
  <si>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</si>
  <si>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</si>
  <si>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</si>
  <si>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</si>
  <si>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</si>
  <si>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</si>
  <si>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</si>
  <si>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</si>
  <si>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</si>
  <si>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</si>
  <si>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</si>
  <si>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</si>
  <si>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</si>
  <si>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</si>
  <si>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</si>
  <si>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</si>
  <si>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</si>
  <si>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</si>
  <si>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</si>
  <si>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</si>
  <si>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</si>
  <si>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</si>
  <si>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</si>
  <si>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</si>
  <si>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</si>
  <si>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</si>
  <si>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</si>
  <si>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</si>
  <si>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</si>
  <si>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</si>
  <si>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</si>
  <si>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</si>
  <si>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</si>
  <si>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</si>
  <si>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</si>
  <si>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</si>
  <si>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</si>
  <si>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</si>
  <si>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</si>
  <si>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</si>
  <si>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</si>
  <si>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</si>
  <si>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</si>
  <si>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</si>
  <si>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</si>
  <si>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</si>
  <si>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</si>
  <si>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</si>
  <si>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</si>
  <si>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</si>
  <si>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</si>
  <si>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</si>
  <si>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</si>
  <si>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</si>
  <si>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</si>
  <si>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</si>
  <si>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</si>
  <si>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</si>
  <si>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</si>
  <si>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</si>
  <si>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</si>
  <si>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</si>
  <si>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</si>
  <si>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</si>
  <si>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</si>
  <si>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</si>
  <si>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</si>
  <si>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</si>
  <si>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</si>
  <si>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</si>
  <si>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</si>
  <si>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</si>
  <si>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</si>
  <si>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</si>
  <si>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</si>
  <si>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</si>
  <si>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</si>
  <si>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</si>
  <si>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</si>
  <si>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</si>
  <si>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</si>
  <si>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</si>
  <si>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</si>
  <si>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</si>
  <si>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</si>
  <si>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</si>
  <si>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</si>
  <si>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</si>
  <si>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</si>
  <si>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</si>
  <si>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</si>
  <si>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</si>
  <si>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</si>
  <si>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</si>
  <si>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</si>
  <si>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</si>
  <si>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</si>
  <si>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</si>
  <si>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</si>
  <si>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</si>
  <si>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</si>
  <si>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</si>
  <si>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</si>
  <si>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</si>
  <si>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</si>
  <si>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</si>
  <si>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</si>
  <si>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</si>
  <si>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</si>
  <si>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</si>
  <si>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</si>
  <si>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</si>
  <si>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</si>
  <si>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</si>
  <si>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</si>
  <si>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</si>
  <si>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</si>
  <si>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</si>
  <si>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</si>
  <si>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</si>
  <si>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</si>
  <si>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</si>
  <si>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</si>
  <si>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</si>
  <si>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</si>
  <si>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</si>
  <si>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</si>
  <si>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</si>
  <si>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</si>
  <si>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</si>
  <si>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</si>
  <si>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</si>
  <si>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</si>
  <si>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</si>
  <si>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</si>
  <si>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</si>
  <si>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</si>
  <si>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</si>
  <si>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</si>
  <si>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</si>
  <si>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</si>
  <si>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</si>
  <si>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</si>
  <si>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</si>
  <si>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</si>
  <si>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</si>
  <si>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</si>
  <si>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</si>
  <si>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</si>
  <si>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</si>
  <si>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</si>
  <si>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</si>
  <si>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</si>
  <si>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</si>
  <si>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</si>
  <si>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</si>
  <si>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</si>
  <si>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</si>
  <si>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</si>
  <si>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</si>
  <si>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</si>
  <si>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</si>
  <si>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</si>
  <si>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</si>
  <si>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</si>
  <si>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</si>
  <si>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</si>
  <si>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</si>
  <si>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</si>
  <si>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</si>
  <si>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</si>
  <si>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</si>
  <si>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</si>
  <si>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</si>
  <si>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</si>
  <si>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</si>
  <si>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</si>
  <si>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</si>
  <si>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</si>
  <si>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</si>
  <si>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</si>
  <si>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</si>
  <si>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</si>
  <si>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</si>
  <si>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</si>
  <si>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</si>
  <si>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</si>
  <si>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</si>
  <si>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</si>
  <si>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</si>
  <si>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</si>
  <si>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</si>
  <si>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</si>
  <si>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</si>
  <si>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</si>
  <si>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</si>
  <si>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</si>
  <si>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</si>
  <si>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</si>
  <si>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</si>
  <si>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</si>
  <si>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</si>
  <si>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</si>
  <si>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</si>
  <si>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</si>
  <si>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</si>
  <si>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</si>
  <si>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</si>
  <si>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</si>
  <si>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</si>
  <si>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</si>
  <si>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</si>
  <si>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</si>
  <si>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</si>
  <si>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</si>
  <si>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</si>
  <si>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</si>
  <si>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</si>
  <si>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</si>
  <si>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</si>
  <si>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</si>
  <si>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</si>
  <si>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</si>
  <si>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</si>
  <si>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</si>
  <si>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</si>
  <si>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</si>
  <si>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</si>
  <si>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</si>
  <si>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</si>
  <si>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</si>
  <si>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</si>
  <si>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</si>
  <si>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</si>
  <si>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</si>
  <si>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</si>
  <si>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</si>
  <si>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</si>
  <si>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</si>
  <si>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</si>
  <si>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</si>
  <si>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</si>
  <si>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</si>
  <si>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</si>
  <si>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</si>
  <si>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</si>
  <si>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</si>
  <si>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</si>
  <si>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</si>
  <si>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</si>
  <si>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</si>
  <si>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</si>
  <si>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</si>
  <si>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</si>
  <si>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</si>
  <si>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</si>
  <si>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</si>
  <si>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</si>
  <si>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</si>
  <si>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</si>
  <si>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</si>
  <si>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</si>
  <si>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</si>
  <si>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</si>
  <si>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</si>
  <si>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</si>
  <si>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</si>
  <si>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</si>
  <si>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</si>
  <si>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</si>
  <si>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</si>
  <si>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</si>
  <si>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</si>
  <si>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</si>
  <si>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</si>
  <si>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</si>
  <si>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</si>
  <si>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</si>
  <si>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</si>
  <si>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</si>
  <si>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</si>
  <si>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</si>
  <si>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</si>
  <si>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</si>
  <si>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</si>
  <si>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</si>
  <si>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</si>
  <si>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</si>
  <si>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</si>
  <si>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</si>
  <si>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</si>
  <si>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</si>
  <si>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</si>
  <si>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</si>
  <si>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</si>
  <si>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</si>
  <si>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</si>
  <si>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</si>
  <si>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</si>
  <si>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</si>
  <si>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</si>
  <si>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</si>
  <si>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</si>
  <si>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</si>
  <si>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</si>
  <si>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</si>
  <si>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</si>
  <si>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</si>
  <si>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</si>
  <si>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</si>
  <si>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</si>
  <si>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</si>
  <si>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</si>
  <si>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</si>
  <si>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</si>
  <si>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</si>
  <si>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</si>
  <si>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</si>
  <si>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</si>
  <si>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</si>
  <si>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</si>
  <si>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</si>
  <si>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</si>
  <si>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</si>
  <si>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</si>
  <si>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</si>
  <si>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</si>
  <si>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</si>
  <si>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</si>
  <si>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</si>
  <si>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</si>
  <si>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</si>
  <si>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</si>
  <si>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</si>
  <si>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</si>
  <si>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</si>
  <si>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</si>
  <si>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</si>
  <si>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</si>
  <si>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</si>
  <si>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</si>
  <si>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</si>
  <si>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</si>
  <si>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</si>
  <si>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</si>
  <si>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</si>
  <si>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</si>
  <si>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</si>
  <si>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</si>
  <si>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</si>
  <si>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</si>
  <si>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</si>
  <si>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</si>
  <si>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</si>
  <si>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</si>
  <si>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</si>
  <si>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</si>
  <si>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</si>
  <si>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</si>
  <si>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</si>
  <si>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</si>
  <si>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</si>
  <si>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</si>
  <si>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</si>
  <si>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</si>
  <si>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</si>
  <si>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</si>
  <si>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</si>
  <si>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</si>
  <si>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</si>
  <si>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</si>
  <si>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</si>
  <si>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</si>
  <si>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</si>
  <si>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</si>
  <si>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</si>
  <si>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</si>
  <si>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</si>
  <si>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</si>
  <si>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</si>
  <si>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</si>
  <si>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</si>
  <si>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</si>
  <si>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</si>
  <si>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</si>
  <si>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</si>
  <si>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</si>
  <si>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</si>
  <si>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</si>
  <si>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</si>
  <si>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</si>
  <si>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</si>
  <si>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</si>
  <si>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</si>
  <si>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</si>
  <si>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</si>
  <si>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</si>
  <si>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</si>
  <si>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</si>
  <si>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</si>
  <si>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</si>
  <si>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</si>
  <si>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</si>
  <si>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</si>
  <si>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</si>
  <si>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</si>
  <si>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</si>
  <si>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</si>
  <si>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</si>
  <si>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</si>
  <si>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</si>
  <si>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</si>
  <si>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</si>
  <si>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</si>
  <si>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</si>
  <si>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</si>
  <si>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</si>
  <si>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</si>
  <si>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</si>
  <si>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</si>
  <si>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</si>
  <si>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</si>
  <si>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</si>
  <si>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</si>
  <si>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</si>
  <si>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</si>
  <si>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</si>
  <si>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</si>
  <si>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</si>
  <si>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</si>
  <si>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</si>
  <si>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</si>
  <si>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</si>
  <si>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</si>
  <si>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</si>
  <si>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</si>
  <si>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</si>
  <si>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</si>
  <si>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</si>
  <si>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</si>
  <si>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</si>
  <si>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</si>
  <si>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</si>
  <si>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</si>
  <si>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</si>
  <si>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</si>
  <si>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</si>
  <si>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</si>
  <si>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</si>
  <si>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</si>
  <si>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</si>
  <si>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</si>
  <si>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</si>
  <si>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</si>
  <si>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</si>
  <si>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</si>
  <si>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</si>
  <si>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</si>
  <si>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</si>
  <si>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</si>
  <si>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</si>
  <si>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</si>
  <si>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</si>
  <si>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</si>
  <si>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</si>
  <si>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</si>
  <si>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</si>
  <si>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</si>
  <si>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</si>
  <si>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</si>
  <si>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</si>
  <si>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</si>
  <si>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</si>
  <si>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</si>
  <si>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</si>
  <si>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</si>
  <si>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</si>
  <si>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</si>
  <si>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</si>
  <si>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</si>
  <si>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</si>
  <si>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</si>
  <si>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</si>
  <si>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</si>
  <si>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</si>
  <si>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</si>
  <si>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</si>
  <si>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</si>
  <si>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</si>
  <si>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</si>
  <si>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</si>
  <si>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</si>
  <si>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</si>
  <si>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</si>
  <si>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</si>
  <si>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</si>
  <si>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</si>
  <si>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</si>
  <si>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</si>
  <si>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</si>
  <si>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</si>
  <si>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</si>
  <si>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</si>
  <si>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</si>
  <si>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</si>
  <si>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</si>
  <si>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</si>
  <si>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</si>
  <si>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</si>
  <si>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</si>
  <si>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</si>
  <si>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</si>
  <si>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</si>
  <si>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</si>
  <si>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</si>
  <si>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</si>
  <si>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</si>
  <si>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</si>
  <si>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</si>
  <si>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</si>
  <si>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</si>
  <si>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</si>
  <si>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</si>
  <si>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</si>
  <si>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</si>
  <si>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</si>
  <si>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</si>
  <si>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</si>
  <si>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</si>
  <si>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</si>
  <si>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</si>
  <si>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</si>
  <si>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</si>
  <si>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</si>
  <si>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</si>
  <si>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</si>
  <si>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</si>
  <si>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</si>
  <si>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</si>
  <si>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</si>
  <si>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</si>
  <si>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</si>
  <si>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</si>
  <si>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</si>
  <si>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</si>
  <si>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</si>
  <si>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</si>
  <si>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</si>
  <si>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</si>
  <si>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</si>
  <si>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</si>
  <si>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</si>
  <si>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</si>
  <si>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</si>
  <si>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</si>
  <si>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</si>
  <si>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</si>
  <si>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</si>
  <si>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</si>
  <si>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</si>
  <si>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</si>
  <si>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</si>
  <si>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</si>
  <si>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</si>
  <si>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</si>
  <si>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</si>
  <si>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</si>
  <si>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</si>
  <si>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</si>
  <si>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</si>
  <si>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</si>
  <si>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</si>
  <si>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</si>
  <si>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</si>
  <si>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</si>
  <si>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</si>
  <si>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</si>
  <si>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</si>
  <si>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</si>
  <si>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</si>
  <si>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</si>
  <si>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</si>
  <si>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</si>
  <si>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</si>
  <si>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</si>
  <si>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</si>
  <si>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</si>
  <si>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</si>
  <si>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</si>
  <si>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</si>
  <si>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</si>
  <si>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</si>
  <si>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</si>
  <si>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</si>
  <si>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</si>
  <si>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</si>
  <si>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</si>
  <si>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</si>
  <si>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</si>
  <si>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</si>
  <si>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</si>
  <si>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</si>
  <si>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</si>
  <si>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</si>
  <si>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</si>
  <si>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</si>
  <si>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</si>
  <si>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</si>
  <si>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</si>
  <si>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</si>
  <si>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</si>
  <si>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</si>
  <si>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</si>
  <si>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</si>
  <si>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</si>
  <si>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</si>
  <si>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</si>
  <si>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</si>
  <si>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</si>
  <si>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</si>
  <si>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</si>
  <si>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</si>
  <si>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</si>
  <si>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</si>
  <si>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</si>
  <si>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</si>
  <si>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</si>
  <si>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</si>
  <si>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</si>
  <si>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</si>
  <si>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</si>
  <si>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</si>
  <si>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</si>
  <si>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</si>
  <si>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</si>
  <si>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</si>
  <si>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</si>
  <si>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</si>
  <si>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</si>
  <si>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</si>
  <si>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</si>
  <si>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</si>
  <si>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</si>
  <si>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</si>
  <si>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</si>
  <si>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</si>
  <si>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</si>
  <si>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</si>
  <si>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</si>
  <si>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</si>
  <si>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</si>
  <si>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</si>
  <si>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</si>
  <si>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</si>
  <si>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</si>
  <si>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</si>
  <si>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</si>
  <si>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</si>
  <si>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</si>
  <si>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</si>
  <si>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</si>
  <si>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</si>
  <si>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</si>
  <si>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</si>
  <si>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</si>
  <si>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</si>
  <si>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</si>
  <si>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</si>
  <si>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</si>
  <si>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</si>
  <si>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</si>
  <si>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</si>
  <si>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</si>
  <si>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</si>
  <si>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</si>
  <si>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</si>
  <si>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</si>
  <si>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</si>
  <si>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</si>
  <si>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</si>
  <si>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</si>
  <si>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</si>
  <si>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</si>
  <si>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</si>
  <si>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</si>
  <si>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</si>
  <si>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</si>
  <si>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</si>
  <si>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</si>
  <si>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</si>
  <si>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</si>
  <si>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</si>
  <si>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</si>
  <si>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</si>
  <si>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</si>
  <si>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</si>
  <si>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</si>
  <si>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</si>
  <si>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</si>
  <si>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</si>
  <si>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</si>
  <si>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</si>
  <si>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</si>
  <si>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</si>
  <si>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</si>
  <si>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</si>
  <si>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</si>
  <si>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</si>
  <si>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</si>
  <si>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</si>
  <si>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</si>
  <si>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</si>
  <si>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</si>
  <si>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</si>
  <si>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</si>
  <si>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</si>
  <si>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</si>
  <si>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</si>
  <si>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</si>
  <si>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</si>
  <si>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</si>
  <si>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</si>
  <si>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</si>
  <si>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</si>
  <si>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</si>
  <si>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</si>
  <si>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</si>
  <si>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</si>
  <si>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</si>
  <si>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</si>
  <si>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</si>
  <si>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</si>
  <si>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</si>
  <si>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</si>
  <si>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</si>
  <si>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</si>
  <si>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</si>
  <si>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</si>
  <si>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</si>
  <si>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</si>
  <si>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</si>
  <si>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</si>
  <si>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</si>
  <si>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</si>
  <si>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</si>
  <si>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</si>
  <si>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</si>
  <si>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</si>
  <si>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</si>
  <si>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</si>
  <si>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</si>
  <si>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</si>
  <si>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</si>
  <si>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</si>
  <si>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</si>
  <si>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</si>
  <si>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</si>
  <si>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</si>
  <si>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</si>
  <si>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</si>
  <si>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</si>
  <si>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</si>
  <si>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</si>
  <si>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</si>
  <si>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</si>
  <si>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</si>
  <si>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</si>
  <si>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</si>
  <si>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</si>
  <si>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</si>
  <si>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</si>
  <si>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</si>
  <si>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</si>
  <si>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</si>
  <si>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</si>
  <si>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</si>
  <si>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</si>
  <si>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</si>
  <si>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</si>
  <si>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</si>
  <si>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</si>
  <si>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</si>
  <si>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</si>
  <si>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</si>
  <si>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</si>
  <si>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</si>
  <si>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</si>
  <si>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</si>
  <si>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</si>
  <si>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</si>
  <si>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</si>
  <si>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</si>
  <si>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</si>
  <si>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</si>
  <si>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</si>
  <si>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</si>
  <si>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</si>
  <si>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</si>
  <si>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</si>
  <si>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</si>
  <si>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</si>
  <si>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</si>
  <si>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</si>
  <si>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</si>
  <si>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</si>
  <si>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</si>
  <si>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</si>
  <si>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</si>
  <si>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</si>
  <si>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</si>
  <si>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</si>
  <si>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</si>
  <si>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</si>
  <si>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</si>
  <si>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</si>
  <si>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</si>
  <si>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</si>
  <si>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</si>
  <si>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</si>
  <si>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</si>
  <si>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</si>
  <si>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</si>
  <si>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</si>
  <si>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</si>
  <si>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</si>
  <si>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</si>
  <si>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</si>
  <si>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</si>
  <si>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</si>
  <si>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</si>
  <si>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</si>
  <si>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</si>
  <si>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</si>
  <si>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</si>
  <si>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</si>
  <si>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</si>
  <si>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</si>
  <si>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</si>
  <si>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</si>
  <si>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</si>
  <si>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</si>
  <si>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</si>
  <si>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</si>
  <si>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</si>
  <si>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</si>
  <si>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</si>
  <si>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</si>
  <si>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</si>
  <si>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</si>
  <si>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</si>
  <si>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</si>
  <si>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</si>
  <si>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</si>
  <si>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</si>
  <si>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</si>
  <si>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</si>
  <si>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</si>
  <si>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</si>
  <si>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</si>
  <si>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</si>
  <si>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</si>
  <si>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</si>
  <si>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</si>
  <si>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</si>
  <si>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</si>
  <si>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</si>
  <si>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</si>
  <si>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</si>
  <si>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</si>
  <si>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</si>
  <si>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</si>
  <si>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</si>
  <si>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</si>
  <si>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</si>
  <si>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</si>
  <si>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</si>
  <si>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</si>
  <si>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</si>
  <si>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</si>
  <si>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</si>
  <si>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</si>
  <si>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</si>
  <si>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</si>
  <si>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</si>
  <si>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</si>
  <si>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</si>
  <si>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</si>
  <si>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</si>
  <si>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</si>
  <si>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</si>
  <si>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</si>
  <si>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</si>
  <si>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</si>
  <si>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</si>
  <si>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</si>
  <si>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</si>
  <si>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</si>
  <si>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</si>
  <si>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</si>
  <si>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</si>
  <si>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</si>
  <si>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</si>
  <si>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</si>
  <si>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</si>
  <si>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</si>
  <si>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</si>
  <si>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</si>
  <si>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</si>
  <si>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</si>
  <si>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</si>
  <si>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</si>
  <si>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</si>
  <si>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</si>
  <si>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</si>
  <si>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</si>
  <si>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</si>
  <si>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</si>
  <si>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</si>
  <si>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</si>
  <si>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</si>
  <si>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</si>
  <si>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</si>
  <si>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</si>
  <si>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</si>
  <si>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</si>
  <si>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</si>
  <si>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</si>
  <si>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</si>
  <si>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</si>
  <si>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</si>
  <si>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</si>
  <si>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</si>
  <si>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</si>
  <si>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</si>
  <si>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</si>
  <si>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</si>
  <si>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</si>
  <si>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</si>
  <si>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</si>
  <si>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</si>
  <si>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</si>
  <si>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</si>
  <si>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</si>
  <si>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</si>
  <si>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</si>
  <si>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</si>
  <si>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</si>
  <si>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</si>
  <si>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</si>
  <si>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</si>
  <si>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</si>
  <si>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</si>
  <si>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</si>
  <si>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</si>
  <si>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</si>
  <si>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</si>
  <si>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</si>
  <si>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</si>
  <si>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</si>
  <si>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</si>
  <si>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</si>
  <si>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</si>
  <si>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</si>
  <si>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</si>
  <si>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</si>
  <si>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</si>
  <si>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</si>
  <si>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</si>
  <si>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</si>
  <si>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</si>
  <si>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</si>
  <si>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</si>
  <si>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</si>
  <si>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</si>
  <si>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</si>
  <si>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</si>
  <si>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</si>
  <si>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</si>
  <si>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</si>
  <si>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</si>
  <si>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</si>
  <si>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</si>
  <si>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</si>
  <si>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</si>
  <si>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</si>
  <si>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</si>
  <si>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</si>
  <si>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</si>
  <si>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</si>
  <si>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</si>
  <si>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</si>
  <si>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</si>
  <si>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</si>
  <si>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</si>
  <si>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</si>
  <si>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</si>
  <si>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</si>
  <si>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</si>
  <si>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</si>
  <si>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</si>
  <si>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</si>
  <si>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</si>
  <si>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</si>
  <si>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</si>
  <si>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</si>
  <si>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</si>
  <si>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</si>
  <si>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</si>
  <si>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</si>
  <si>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</si>
  <si>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</si>
  <si>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</si>
  <si>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</si>
  <si>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</si>
  <si>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</si>
  <si>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</si>
  <si>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</si>
  <si>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</si>
  <si>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</si>
  <si>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</si>
  <si>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</si>
  <si>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</si>
  <si>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</si>
  <si>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</si>
  <si>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</si>
  <si>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</si>
  <si>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</si>
  <si>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</si>
  <si>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</si>
  <si>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</si>
  <si>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</si>
  <si>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</si>
  <si>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</si>
  <si>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</si>
  <si>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</si>
  <si>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</si>
  <si>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</si>
  <si>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</si>
  <si>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</si>
  <si>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</si>
  <si>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</si>
  <si>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</si>
  <si>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</si>
  <si>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</si>
  <si>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</si>
  <si>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</si>
  <si>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</si>
  <si>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</si>
  <si>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</si>
  <si>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</si>
  <si>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</si>
  <si>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</si>
  <si>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</si>
  <si>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</si>
  <si>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</si>
  <si>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</si>
  <si>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</si>
  <si>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</si>
  <si>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</si>
  <si>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</si>
  <si>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</si>
  <si>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</si>
  <si>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</si>
  <si>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</si>
  <si>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</si>
  <si>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</si>
  <si>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</si>
  <si>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</si>
  <si>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</si>
  <si>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</si>
  <si>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</si>
  <si>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</si>
  <si>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</si>
  <si>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</si>
  <si>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</si>
  <si>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</si>
  <si>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</si>
  <si>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</si>
  <si>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</si>
  <si>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</si>
  <si>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</si>
  <si>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</si>
  <si>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</si>
  <si>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</si>
  <si>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</si>
  <si>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</si>
  <si>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</si>
  <si>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</si>
  <si>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</si>
  <si>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</si>
  <si>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</si>
  <si>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</si>
  <si>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</si>
  <si>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</si>
  <si>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</si>
  <si>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</si>
  <si>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</si>
  <si>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</si>
  <si>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</si>
  <si>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</si>
  <si>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</si>
  <si>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</si>
  <si>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</si>
  <si>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</si>
  <si>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</si>
  <si>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</si>
  <si>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</si>
  <si>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</si>
  <si>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</si>
  <si>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</si>
  <si>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</si>
  <si>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</si>
  <si>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</si>
  <si>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</si>
  <si>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</si>
  <si>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</si>
  <si>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</si>
  <si>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</si>
  <si>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</si>
  <si>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</si>
  <si>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</si>
  <si>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</si>
  <si>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</si>
  <si>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</si>
  <si>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</si>
  <si>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</si>
  <si>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</si>
  <si>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</si>
  <si>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</si>
  <si>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</si>
  <si>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</si>
  <si>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</si>
  <si>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</si>
  <si>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</si>
  <si>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</si>
  <si>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</si>
  <si>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</si>
  <si>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</si>
  <si>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</si>
  <si>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</si>
  <si>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</si>
  <si>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</si>
  <si>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</si>
  <si>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</si>
  <si>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</si>
  <si>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</si>
  <si>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</si>
  <si>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</si>
  <si>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</si>
  <si>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</si>
  <si>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</si>
  <si>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</si>
  <si>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</si>
  <si>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</si>
  <si>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</si>
  <si>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</si>
  <si>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</si>
  <si>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</si>
  <si>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</si>
  <si>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</si>
  <si>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</si>
  <si>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</si>
  <si>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</si>
  <si>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</si>
  <si>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</si>
  <si>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</si>
  <si>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</si>
  <si>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</si>
  <si>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</si>
  <si>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</si>
  <si>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</si>
  <si>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</si>
  <si>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</si>
  <si>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</si>
  <si>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</si>
  <si>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</si>
  <si>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</si>
  <si>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</si>
  <si>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</si>
  <si>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</si>
  <si>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</si>
  <si>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</si>
  <si>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</si>
  <si>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</si>
  <si>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</si>
  <si>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</si>
  <si>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</si>
  <si>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</si>
  <si>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</si>
  <si>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</si>
  <si>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</si>
  <si>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</si>
  <si>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</si>
  <si>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</si>
  <si>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</si>
  <si>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</si>
  <si>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</si>
  <si>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</si>
  <si>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</si>
  <si>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</si>
  <si>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</si>
  <si>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</si>
  <si>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</si>
  <si>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</si>
  <si>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</si>
  <si>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</si>
  <si>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</si>
  <si>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</si>
  <si>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</si>
  <si>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</si>
  <si>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</si>
  <si>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</si>
  <si>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</si>
  <si>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</si>
  <si>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</si>
  <si>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</si>
  <si>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</si>
  <si>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</si>
  <si>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</si>
  <si>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</si>
  <si>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</si>
  <si>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</si>
  <si>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</si>
  <si>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</si>
  <si>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</si>
  <si>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</si>
  <si>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</si>
  <si>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</si>
  <si>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</si>
  <si>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</si>
  <si>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</si>
  <si>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</si>
  <si>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</si>
  <si>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</si>
  <si>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</si>
  <si>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</si>
  <si>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</si>
  <si>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</si>
  <si>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</si>
  <si>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</si>
  <si>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</si>
  <si>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</si>
  <si>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</si>
  <si>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</si>
  <si>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</si>
  <si>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</si>
  <si>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</si>
  <si>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</si>
  <si>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</si>
  <si>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</si>
  <si>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</si>
  <si>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</si>
  <si>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</si>
  <si>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</si>
  <si>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</si>
  <si>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</si>
  <si>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</si>
  <si>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</si>
  <si>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</si>
  <si>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</si>
  <si>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</si>
  <si>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</si>
  <si>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</si>
  <si>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</si>
  <si>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</si>
  <si>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</si>
  <si>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</si>
  <si>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</si>
  <si>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</si>
  <si>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</si>
  <si>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</si>
  <si>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</si>
  <si>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</si>
  <si>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</si>
  <si>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</si>
  <si>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</si>
  <si>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</si>
  <si>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</si>
  <si>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</si>
  <si>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</si>
  <si>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</si>
  <si>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</si>
  <si>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</si>
  <si>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</si>
  <si>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</si>
  <si>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</si>
  <si>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</si>
  <si>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</si>
  <si>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</si>
  <si>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</si>
  <si>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</si>
  <si>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</si>
  <si>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</si>
  <si>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</si>
  <si>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</si>
  <si>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</si>
  <si>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</si>
  <si>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</si>
  <si>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</si>
  <si>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</si>
  <si>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</si>
  <si>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</si>
  <si>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</si>
  <si>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</si>
  <si>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</si>
  <si>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</si>
  <si>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</si>
  <si>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</si>
  <si>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</si>
  <si>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</si>
  <si>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</si>
  <si>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</si>
  <si>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</si>
  <si>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</si>
  <si>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</si>
  <si>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</si>
  <si>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</si>
  <si>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</si>
  <si>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</si>
  <si>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</si>
  <si>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</si>
  <si>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</si>
  <si>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</si>
  <si>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</si>
  <si>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</si>
  <si>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</si>
  <si>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</si>
  <si>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</si>
  <si>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</si>
  <si>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</si>
  <si>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</si>
  <si>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</si>
  <si>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</si>
  <si>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</si>
  <si>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</si>
  <si>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</si>
  <si>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</si>
  <si>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</si>
  <si>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</si>
  <si>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</si>
  <si>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</si>
  <si>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</si>
  <si>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</si>
  <si>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</si>
  <si>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</si>
  <si>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</si>
  <si>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</si>
  <si>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</si>
  <si>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</si>
  <si>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</si>
  <si>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</si>
  <si>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</si>
  <si>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</si>
  <si>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</si>
  <si>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</si>
  <si>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</si>
  <si>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</si>
  <si>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</si>
  <si>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</si>
  <si>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</si>
  <si>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</si>
  <si>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</si>
  <si>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</si>
  <si>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</si>
  <si>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</si>
  <si>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</si>
  <si>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</si>
  <si>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</si>
  <si>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</si>
  <si>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</si>
  <si>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</si>
  <si>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</si>
  <si>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</si>
  <si>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</si>
  <si>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</si>
  <si>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</si>
  <si>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</si>
  <si>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</si>
  <si>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</si>
  <si>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</si>
  <si>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</si>
  <si>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</si>
  <si>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</si>
  <si>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</si>
  <si>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</si>
  <si>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</si>
  <si>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</si>
  <si>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</si>
  <si>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</si>
  <si>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</si>
  <si>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</si>
  <si>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</si>
  <si>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</si>
  <si>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</si>
  <si>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</si>
  <si>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</si>
  <si>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</si>
  <si>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</si>
  <si>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</si>
  <si>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</si>
  <si>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</si>
  <si>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</si>
  <si>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</si>
  <si>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</si>
  <si>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</si>
  <si>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</si>
  <si>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</si>
  <si>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</si>
  <si>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</si>
  <si>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</si>
  <si>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</si>
  <si>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</si>
  <si>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</si>
  <si>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</si>
  <si>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</si>
  <si>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</si>
  <si>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</si>
  <si>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</si>
  <si>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</si>
  <si>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</si>
  <si>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</si>
  <si>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</si>
  <si>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</si>
  <si>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</si>
  <si>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</si>
  <si>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</si>
  <si>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</si>
  <si>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</si>
  <si>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</si>
  <si>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</si>
  <si>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</si>
  <si>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</si>
  <si>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</si>
  <si>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</si>
  <si>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</si>
  <si>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</si>
  <si>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</si>
  <si>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</si>
  <si>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</si>
  <si>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</si>
  <si>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</si>
  <si>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</si>
  <si>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</si>
  <si>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</si>
  <si>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</si>
  <si>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</si>
  <si>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</si>
  <si>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</si>
  <si>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</si>
  <si>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</si>
  <si>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</si>
  <si>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</si>
  <si>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</si>
  <si>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</si>
  <si>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</si>
  <si>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</si>
  <si>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</si>
  <si>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</si>
  <si>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</si>
  <si>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</si>
  <si>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</si>
  <si>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</si>
  <si>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</si>
  <si>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</si>
  <si>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</si>
  <si>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</si>
  <si>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</si>
  <si>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</si>
  <si>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</si>
  <si>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</si>
  <si>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</si>
  <si>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</si>
  <si>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</si>
  <si>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</si>
  <si>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</si>
  <si>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</si>
  <si>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</si>
  <si>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</si>
  <si>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</si>
  <si>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</si>
  <si>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</si>
  <si>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</si>
  <si>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</si>
  <si>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</si>
  <si>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</si>
  <si>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</si>
  <si>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</si>
  <si>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</si>
  <si>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</si>
  <si>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</si>
  <si>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</si>
  <si>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</si>
  <si>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</si>
  <si>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</si>
  <si>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</si>
  <si>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</si>
  <si>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</si>
  <si>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</si>
  <si>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</si>
  <si>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</si>
  <si>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</si>
  <si>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</si>
  <si>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</si>
  <si>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</si>
  <si>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</si>
  <si>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</si>
  <si>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</si>
  <si>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</si>
  <si>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</si>
  <si>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</si>
  <si>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</si>
  <si>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</si>
  <si>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</si>
  <si>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</si>
  <si>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</si>
  <si>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</si>
  <si>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</si>
  <si>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</si>
  <si>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</si>
  <si>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</si>
  <si>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</si>
  <si>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</si>
  <si>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</si>
  <si>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</si>
  <si>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</si>
  <si>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</si>
  <si>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</si>
  <si>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</si>
  <si>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</si>
  <si>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</si>
  <si>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</si>
  <si>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</si>
  <si>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</si>
  <si>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</si>
  <si>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</si>
  <si>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</si>
  <si>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</si>
  <si>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</si>
  <si>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</si>
  <si>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</si>
  <si>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</si>
  <si>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</si>
  <si>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</si>
  <si>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</si>
  <si>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</si>
  <si>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</si>
  <si>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</si>
  <si>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</si>
  <si>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</si>
  <si>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</si>
  <si>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</si>
  <si>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</si>
  <si>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</si>
  <si>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</si>
  <si>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</si>
  <si>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</si>
  <si>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</si>
  <si>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</si>
  <si>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</si>
  <si>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</si>
  <si>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</si>
  <si>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</si>
  <si>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</si>
  <si>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</si>
  <si>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</si>
  <si>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</si>
  <si>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</si>
  <si>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</si>
  <si>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</si>
  <si>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</si>
  <si>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</si>
  <si>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</si>
  <si>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</si>
  <si>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</si>
  <si>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</si>
  <si>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</si>
  <si>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</si>
  <si>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</si>
  <si>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</si>
  <si>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</si>
  <si>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</si>
  <si>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</si>
  <si>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</si>
  <si>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</si>
  <si>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</si>
  <si>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</si>
  <si>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</si>
  <si>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</si>
  <si>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</si>
  <si>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</si>
  <si>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</si>
  <si>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</si>
  <si>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</si>
  <si>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</si>
  <si>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</si>
  <si>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</si>
  <si>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</si>
  <si>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</si>
  <si>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</si>
  <si>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</si>
  <si>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</si>
  <si>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</si>
  <si>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</si>
  <si>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</si>
  <si>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</si>
  <si>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</si>
  <si>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</si>
  <si>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</si>
  <si>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</si>
  <si>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</si>
  <si>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</si>
  <si>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</si>
  <si>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</si>
  <si>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</si>
  <si>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</si>
  <si>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</si>
  <si>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</si>
  <si>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</si>
  <si>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</si>
  <si>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</si>
  <si>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</si>
  <si>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</si>
  <si>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</si>
  <si>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</si>
  <si>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</si>
  <si>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</si>
  <si>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</si>
  <si>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</si>
  <si>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</si>
  <si>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</si>
  <si>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</si>
  <si>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</si>
  <si>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</si>
  <si>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</si>
  <si>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</si>
  <si>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</si>
  <si>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</si>
  <si>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</si>
  <si>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</si>
  <si>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</si>
  <si>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</si>
  <si>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</si>
  <si>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</si>
  <si>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</si>
  <si>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</si>
  <si>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</si>
  <si>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</si>
  <si>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</si>
  <si>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</si>
  <si>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</si>
  <si>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</si>
  <si>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</si>
  <si>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</si>
  <si>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</si>
  <si>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</si>
  <si>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</si>
  <si>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</si>
  <si>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</si>
  <si>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</si>
  <si>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</si>
  <si>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</si>
  <si>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</si>
  <si>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</si>
  <si>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</si>
  <si>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</si>
  <si>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</si>
  <si>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</si>
  <si>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</si>
  <si>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</si>
  <si>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</si>
  <si>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</si>
  <si>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</si>
  <si>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</si>
  <si>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</si>
  <si>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</si>
  <si>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</si>
  <si>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</si>
  <si>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</si>
  <si>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</si>
  <si>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</si>
  <si>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</si>
  <si>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</si>
  <si>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</si>
  <si>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</si>
  <si>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</si>
  <si>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</si>
  <si>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</si>
  <si>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</si>
  <si>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</si>
  <si>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</si>
  <si>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</si>
  <si>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</si>
  <si>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</si>
  <si>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</si>
  <si>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</si>
  <si>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</si>
  <si>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</si>
  <si>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</si>
  <si>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</si>
  <si>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</si>
  <si>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</si>
  <si>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</si>
  <si>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</si>
  <si>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</si>
  <si>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</si>
  <si>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</si>
  <si>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</si>
  <si>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</si>
  <si>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</si>
  <si>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</si>
  <si>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</si>
  <si>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</si>
  <si>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</si>
  <si>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</si>
  <si>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</si>
  <si>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</si>
  <si>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</si>
  <si>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</si>
  <si>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</si>
  <si>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</si>
  <si>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</si>
  <si>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</si>
  <si>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</si>
  <si>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</si>
  <si>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</si>
  <si>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</si>
  <si>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</si>
  <si>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</si>
  <si>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</si>
  <si>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</si>
  <si>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</si>
  <si>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</si>
  <si>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</si>
  <si>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</si>
  <si>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</si>
  <si>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</si>
  <si>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</si>
  <si>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</si>
  <si>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</si>
  <si>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</si>
  <si>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</si>
  <si>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</si>
  <si>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</si>
  <si>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</si>
  <si>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</si>
  <si>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</si>
  <si>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</si>
  <si>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</si>
  <si>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</si>
  <si>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</si>
  <si>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</si>
  <si>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</si>
  <si>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</si>
  <si>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</si>
  <si>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</si>
  <si>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</si>
  <si>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</si>
  <si>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</si>
  <si>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</si>
  <si>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</si>
  <si>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</si>
  <si>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</si>
  <si>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</si>
  <si>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</si>
  <si>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</si>
  <si>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</si>
  <si>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</si>
  <si>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</si>
  <si>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</si>
  <si>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</si>
  <si>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</si>
  <si>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</si>
  <si>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</si>
  <si>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</si>
  <si>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</si>
  <si>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</si>
  <si>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</si>
  <si>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</si>
  <si>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</si>
  <si>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</si>
  <si>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</si>
  <si>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</si>
  <si>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</si>
  <si>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</si>
  <si>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</si>
  <si>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</si>
  <si>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</si>
  <si>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</si>
  <si>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</si>
  <si>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</si>
  <si>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</si>
  <si>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</si>
  <si>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</si>
  <si>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</si>
  <si>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</si>
  <si>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</si>
  <si>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</si>
  <si>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</si>
  <si>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</si>
  <si>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</si>
  <si>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</si>
  <si>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</si>
  <si>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</si>
  <si>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</si>
  <si>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</si>
  <si>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</si>
  <si>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</si>
  <si>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</si>
  <si>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</si>
  <si>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</si>
  <si>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</si>
  <si>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</si>
  <si>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</si>
  <si>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</si>
  <si>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</si>
  <si>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</si>
  <si>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</si>
  <si>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</si>
  <si>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</si>
  <si>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</si>
  <si>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</si>
  <si>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</si>
  <si>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</si>
  <si>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</si>
  <si>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</si>
  <si>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</si>
  <si>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</si>
  <si>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</si>
  <si>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</si>
  <si>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</si>
  <si>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</si>
  <si>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</si>
  <si>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</si>
  <si>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</si>
  <si>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</si>
  <si>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</si>
  <si>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</si>
  <si>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</si>
  <si>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</si>
  <si>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</si>
  <si>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</si>
  <si>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</si>
  <si>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</si>
  <si>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</si>
  <si>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</si>
  <si>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</si>
  <si>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</si>
  <si>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</si>
  <si>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</si>
  <si>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</si>
  <si>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</si>
  <si>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</si>
  <si>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</si>
  <si>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</si>
  <si>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</si>
  <si>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</si>
  <si>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</si>
  <si>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</si>
  <si>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</si>
  <si>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</si>
  <si>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</si>
  <si>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</si>
  <si>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</si>
  <si>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</si>
  <si>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</si>
  <si>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</si>
  <si>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</si>
  <si>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</si>
  <si>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</si>
  <si>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</si>
  <si>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</si>
  <si>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</si>
  <si>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</si>
  <si>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</si>
  <si>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</si>
  <si>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</si>
  <si>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</si>
  <si>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</si>
  <si>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</si>
  <si>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</si>
  <si>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</si>
  <si>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</si>
  <si>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</si>
  <si>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</si>
  <si>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</si>
  <si>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</si>
  <si>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</si>
  <si>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</si>
  <si>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</si>
  <si>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</si>
  <si>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</si>
  <si>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</si>
  <si>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</si>
  <si>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</si>
  <si>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</si>
  <si>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</si>
  <si>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</si>
  <si>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</si>
  <si>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</si>
  <si>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</si>
  <si>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</si>
  <si>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</si>
  <si>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</si>
  <si>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</si>
  <si>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</si>
  <si>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</si>
  <si>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</si>
  <si>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</si>
  <si>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</si>
  <si>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</si>
  <si>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</si>
  <si>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</si>
  <si>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</si>
  <si>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</si>
  <si>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</si>
  <si>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</si>
  <si>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</si>
  <si>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</si>
  <si>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</si>
  <si>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</si>
  <si>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</si>
  <si>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</si>
  <si>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</si>
  <si>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</si>
  <si>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</si>
  <si>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</si>
  <si>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</si>
  <si>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</si>
  <si>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</si>
  <si>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</si>
  <si>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</si>
  <si>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</si>
  <si>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</si>
  <si>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</si>
  <si>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</si>
  <si>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</si>
  <si>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</si>
  <si>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</si>
  <si>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</si>
  <si>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</si>
  <si>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</si>
  <si>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</si>
  <si>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</si>
  <si>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</si>
  <si>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</si>
  <si>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</si>
  <si>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</si>
  <si>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</si>
  <si>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</si>
  <si>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</si>
  <si>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</si>
  <si>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</si>
  <si>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</si>
  <si>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</si>
  <si>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</si>
  <si>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</si>
  <si>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</si>
  <si>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</si>
  <si>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</si>
  <si>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</si>
  <si>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</si>
  <si>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</si>
  <si>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</si>
  <si>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</si>
  <si>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</si>
  <si>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</si>
  <si>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</si>
  <si>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</si>
  <si>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</si>
  <si>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</si>
  <si>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</si>
  <si>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</si>
  <si>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</si>
  <si>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</si>
  <si>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</si>
  <si>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</si>
  <si>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</si>
  <si>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</si>
  <si>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</si>
  <si>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</si>
  <si>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</si>
  <si>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</si>
  <si>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</si>
  <si>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</si>
  <si>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</si>
  <si>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</si>
  <si>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</si>
  <si>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</si>
  <si>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</si>
  <si>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</si>
  <si>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</si>
  <si>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</si>
  <si>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</si>
  <si>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</si>
  <si>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</si>
  <si>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</si>
  <si>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</si>
  <si>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</si>
  <si>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</si>
  <si>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</si>
  <si>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</si>
  <si>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</si>
  <si>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</si>
  <si>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</si>
  <si>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</si>
  <si>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</si>
  <si>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</si>
  <si>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</si>
  <si>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</si>
  <si>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</si>
  <si>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</si>
  <si>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</si>
  <si>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</si>
  <si>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</si>
  <si>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</si>
  <si>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</si>
  <si>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</si>
  <si>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</si>
  <si>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</si>
  <si>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</si>
  <si>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</si>
  <si>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</si>
  <si>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</si>
  <si>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</si>
  <si>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</si>
  <si>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</si>
  <si>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</si>
  <si>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</si>
  <si>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</si>
  <si>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</si>
  <si>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</si>
  <si>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</si>
  <si>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</si>
  <si>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</si>
  <si>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</si>
  <si>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</si>
  <si>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</si>
  <si>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</si>
  <si>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</si>
  <si>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</si>
  <si>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</si>
  <si>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</si>
  <si>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</si>
  <si>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</si>
  <si>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</si>
  <si>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</si>
  <si>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</si>
  <si>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</si>
  <si>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</si>
  <si>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</si>
  <si>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</si>
  <si>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</si>
  <si>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</si>
  <si>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</si>
  <si>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</si>
  <si>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</si>
  <si>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</si>
  <si>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</si>
  <si>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</si>
  <si>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</si>
  <si>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</si>
  <si>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</si>
  <si>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</si>
  <si>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</si>
  <si>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</si>
  <si>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</si>
  <si>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</si>
  <si>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</si>
  <si>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</si>
  <si>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</si>
  <si>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</si>
  <si>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</si>
  <si>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</si>
  <si>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</si>
  <si>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</si>
  <si>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</si>
  <si>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</si>
  <si>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</si>
  <si>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</si>
  <si>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</si>
  <si>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</si>
  <si>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</si>
  <si>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</si>
  <si>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</si>
  <si>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</si>
  <si>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</si>
  <si>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</si>
  <si>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</si>
  <si>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</si>
  <si>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</si>
  <si>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</si>
  <si>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</si>
  <si>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</si>
  <si>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</si>
  <si>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</si>
  <si>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</si>
  <si>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</si>
  <si>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</si>
  <si>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</si>
  <si>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</si>
  <si>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</si>
  <si>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</si>
  <si>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</si>
  <si>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</si>
  <si>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</si>
  <si>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</si>
  <si>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</si>
  <si>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</si>
  <si>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</si>
  <si>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</si>
  <si>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</si>
  <si>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</si>
  <si>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</si>
  <si>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</si>
  <si>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</si>
  <si>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</si>
  <si>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</si>
  <si>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</si>
  <si>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</si>
  <si>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</si>
  <si>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</si>
  <si>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</si>
  <si>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</si>
  <si>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</si>
  <si>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</si>
  <si>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</si>
  <si>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</si>
  <si>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</si>
  <si>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</si>
  <si>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</si>
  <si>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</si>
  <si>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</si>
  <si>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</si>
  <si>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</si>
  <si>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</si>
  <si>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</si>
  <si>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</si>
  <si>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</si>
  <si>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</si>
  <si>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</si>
  <si>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</si>
  <si>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</si>
  <si>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</si>
  <si>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</si>
  <si>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</si>
  <si>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</si>
  <si>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</si>
  <si>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</si>
  <si>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</si>
  <si>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</si>
  <si>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</si>
  <si>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</si>
  <si>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</si>
  <si>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</si>
  <si>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</si>
  <si>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</si>
  <si>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</si>
  <si>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</si>
  <si>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</si>
  <si>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</si>
  <si>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</si>
  <si>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</si>
  <si>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</si>
  <si>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</si>
  <si>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</si>
  <si>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</si>
  <si>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</si>
  <si>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</si>
  <si>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</si>
  <si>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</si>
  <si>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</si>
  <si>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</si>
  <si>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</si>
  <si>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</si>
  <si>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</si>
  <si>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</si>
  <si>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</si>
  <si>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</si>
  <si>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</si>
  <si>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</si>
  <si>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</si>
  <si>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</si>
  <si>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</si>
  <si>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</si>
  <si>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</si>
  <si>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</si>
  <si>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</si>
  <si>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</si>
  <si>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</si>
  <si>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</si>
  <si>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</si>
  <si>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</si>
  <si>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</si>
  <si>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</si>
  <si>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</si>
  <si>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</si>
  <si>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</si>
  <si>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</si>
  <si>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</si>
  <si>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</si>
  <si>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</si>
  <si>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</si>
  <si>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</si>
  <si>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</si>
  <si>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</si>
  <si>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</si>
  <si>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</si>
  <si>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</si>
  <si>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</si>
  <si>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</si>
  <si>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</si>
  <si>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</si>
  <si>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</si>
  <si>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</si>
  <si>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</si>
  <si>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</si>
  <si>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</si>
  <si>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</si>
  <si>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</si>
  <si>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</si>
  <si>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</si>
  <si>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</si>
  <si>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</si>
  <si>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</si>
  <si>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</si>
  <si>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</si>
  <si>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</si>
  <si>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</si>
  <si>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</si>
  <si>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</si>
  <si>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</si>
  <si>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</si>
  <si>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</si>
  <si>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</si>
  <si>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</si>
  <si>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</si>
  <si>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</si>
  <si>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</si>
  <si>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</si>
  <si>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</si>
  <si>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</si>
  <si>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</si>
  <si>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</si>
  <si>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</si>
  <si>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</si>
  <si>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</si>
  <si>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</si>
  <si>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</si>
  <si>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</si>
  <si>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</si>
  <si>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</si>
  <si>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</si>
  <si>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</si>
  <si>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</si>
  <si>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</si>
  <si>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</si>
  <si>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</si>
  <si>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</si>
  <si>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</si>
  <si>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</si>
  <si>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</si>
  <si>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</si>
  <si>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</si>
  <si>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</si>
  <si>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</si>
  <si>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</si>
  <si>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</si>
  <si>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</si>
  <si>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</si>
  <si>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</si>
  <si>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</si>
  <si>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</si>
  <si>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</si>
  <si>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</si>
  <si>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</si>
  <si>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</si>
  <si>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</si>
  <si>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</si>
  <si>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</si>
  <si>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</si>
  <si>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</si>
  <si>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</si>
  <si>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</si>
  <si>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</si>
  <si>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</si>
  <si>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</si>
  <si>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</si>
  <si>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</si>
  <si>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</si>
  <si>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</si>
  <si>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</si>
  <si>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</si>
  <si>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</si>
  <si>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</si>
  <si>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</si>
  <si>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</si>
  <si>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</si>
  <si>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</si>
  <si>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</si>
  <si>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</si>
  <si>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</si>
  <si>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</si>
  <si>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</si>
  <si>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</si>
  <si>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</si>
  <si>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</si>
  <si>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</si>
  <si>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</si>
  <si>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</si>
  <si>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</si>
  <si>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</si>
  <si>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</si>
  <si>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</si>
  <si>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</si>
  <si>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</si>
  <si>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</si>
  <si>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</si>
  <si>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</si>
  <si>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</si>
  <si>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</si>
  <si>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</si>
  <si>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</si>
  <si>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</si>
  <si>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</si>
  <si>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</si>
  <si>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</si>
  <si>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</si>
  <si>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</si>
  <si>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</si>
  <si>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</si>
  <si>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</si>
  <si>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</si>
  <si>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</si>
  <si>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</si>
  <si>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</si>
  <si>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</si>
  <si>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</si>
  <si>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</si>
  <si>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</si>
  <si>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</si>
  <si>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</si>
  <si>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</si>
  <si>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</si>
  <si>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</si>
  <si>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</si>
  <si>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</si>
  <si>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</si>
  <si>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</si>
  <si>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</si>
  <si>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</si>
  <si>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</si>
  <si>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</si>
  <si>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</si>
  <si>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</si>
  <si>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</si>
  <si>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</si>
  <si>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</si>
  <si>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</si>
  <si>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</si>
  <si>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</si>
  <si>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</si>
  <si>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</si>
  <si>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</si>
  <si>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</si>
  <si>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</si>
  <si>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</si>
  <si>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</si>
  <si>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</si>
  <si>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</si>
  <si>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</si>
  <si>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</si>
  <si>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</si>
  <si>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</si>
  <si>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</si>
  <si>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</si>
  <si>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</si>
  <si>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</si>
  <si>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</si>
  <si>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</si>
  <si>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</si>
  <si>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</si>
  <si>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</si>
  <si>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</si>
  <si>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</si>
  <si>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</si>
  <si>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</si>
  <si>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</si>
  <si>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</si>
  <si>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</si>
  <si>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</si>
  <si>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</si>
  <si>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</si>
  <si>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</si>
  <si>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</si>
  <si>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</si>
  <si>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</si>
  <si>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</si>
  <si>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</si>
  <si>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</si>
  <si>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</si>
  <si>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</si>
  <si>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</si>
  <si>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</si>
  <si>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</si>
  <si>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</si>
  <si>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</si>
  <si>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</si>
  <si>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</si>
  <si>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</si>
  <si>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</si>
  <si>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</si>
  <si>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</si>
  <si>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</si>
  <si>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</si>
  <si>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</si>
  <si>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</si>
  <si>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</si>
  <si>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</si>
  <si>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</si>
  <si>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</si>
  <si>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</si>
  <si>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</si>
  <si>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</si>
  <si>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</si>
  <si>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</si>
  <si>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</si>
  <si>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</si>
  <si>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</si>
  <si>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</si>
  <si>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</si>
  <si>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</si>
  <si>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</si>
  <si>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</si>
  <si>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</si>
  <si>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</si>
  <si>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</si>
  <si>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</si>
  <si>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</si>
  <si>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</si>
  <si>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</si>
  <si>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</si>
  <si>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</si>
  <si>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</si>
  <si>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</si>
  <si>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</si>
  <si>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</si>
  <si>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</si>
  <si>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</si>
  <si>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</si>
  <si>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</si>
  <si>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</si>
  <si>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</si>
  <si>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</si>
  <si>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</si>
  <si>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</si>
  <si>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</si>
  <si>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</si>
  <si>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</si>
  <si>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</si>
  <si>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</si>
  <si>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</si>
  <si>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</si>
  <si>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</si>
  <si>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</si>
  <si>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</si>
  <si>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</si>
  <si>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</si>
  <si>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</si>
  <si>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</si>
  <si>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</si>
  <si>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</si>
  <si>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</si>
  <si>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</si>
  <si>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</si>
  <si>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</si>
  <si>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</si>
  <si>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</si>
  <si>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</si>
  <si>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</si>
  <si>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</si>
  <si>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</si>
  <si>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</si>
  <si>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</si>
  <si>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</si>
  <si>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</si>
  <si>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</si>
  <si>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</si>
  <si>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</si>
  <si>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</si>
  <si>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</si>
  <si>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</si>
  <si>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</si>
  <si>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</si>
  <si>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</si>
  <si>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</si>
  <si>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</si>
  <si>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</si>
  <si>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</si>
  <si>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</si>
  <si>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</si>
  <si>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</si>
  <si>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</si>
  <si>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</si>
  <si>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</si>
  <si>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</si>
  <si>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</si>
  <si>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</si>
  <si>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</si>
  <si>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</si>
  <si>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</si>
  <si>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</si>
  <si>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</si>
  <si>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</si>
  <si>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</si>
  <si>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</si>
  <si>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</si>
  <si>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</si>
  <si>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</si>
  <si>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</si>
  <si>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</si>
  <si>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</si>
  <si>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</si>
  <si>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</si>
  <si>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</si>
  <si>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</si>
  <si>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</si>
  <si>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</si>
  <si>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</si>
  <si>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</si>
  <si>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</si>
  <si>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</si>
  <si>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</si>
  <si>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</si>
  <si>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</si>
  <si>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</si>
  <si>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</si>
  <si>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</si>
  <si>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</si>
  <si>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</si>
  <si>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</si>
  <si>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</si>
  <si>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</si>
  <si>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</si>
  <si>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</si>
  <si>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</si>
  <si>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</si>
  <si>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</si>
  <si>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</si>
  <si>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</si>
  <si>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</si>
  <si>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</si>
  <si>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</si>
  <si>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</si>
  <si>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</si>
  <si>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</si>
  <si>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</si>
  <si>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</si>
  <si>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</si>
  <si>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</si>
  <si>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</si>
  <si>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</si>
  <si>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</si>
  <si>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</si>
  <si>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</si>
  <si>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</si>
  <si>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</si>
  <si>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</si>
  <si>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</si>
  <si>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</si>
  <si>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</si>
  <si>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</si>
  <si>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</si>
  <si>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</si>
  <si>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</si>
  <si>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</si>
  <si>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</si>
  <si>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</si>
  <si>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</si>
  <si>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</si>
  <si>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</si>
  <si>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</si>
  <si>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</si>
  <si>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</si>
  <si>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</si>
  <si>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</si>
  <si>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</si>
  <si>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</si>
  <si>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</si>
  <si>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</si>
  <si>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</si>
  <si>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</si>
  <si>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</si>
  <si>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</si>
  <si>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</si>
  <si>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</si>
  <si>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</si>
  <si>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</si>
  <si>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</si>
  <si>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</si>
  <si>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</si>
  <si>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</si>
  <si>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</si>
  <si>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</si>
  <si>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</si>
  <si>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</si>
  <si>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</si>
  <si>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</si>
  <si>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</si>
  <si>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</si>
  <si>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</si>
  <si>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</si>
  <si>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</si>
  <si>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</si>
  <si>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</si>
  <si>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</si>
  <si>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</si>
  <si>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</si>
  <si>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</si>
  <si>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</si>
  <si>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</si>
  <si>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</si>
  <si>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</si>
  <si>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</si>
  <si>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</si>
  <si>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</si>
  <si>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</si>
  <si>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</si>
  <si>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</si>
  <si>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</si>
  <si>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</si>
  <si>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</si>
  <si>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</si>
  <si>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</si>
  <si>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</si>
  <si>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</si>
  <si>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</si>
  <si>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</si>
  <si>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</si>
  <si>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</si>
  <si>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</si>
  <si>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</si>
  <si>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</si>
  <si>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</si>
  <si>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</si>
  <si>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</si>
  <si>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</si>
  <si>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</si>
  <si>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</si>
  <si>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</si>
  <si>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</si>
  <si>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</si>
  <si>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</si>
  <si>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</si>
  <si>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</si>
  <si>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</si>
  <si>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</si>
  <si>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</si>
  <si>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</si>
  <si>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</si>
  <si>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</si>
  <si>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</si>
  <si>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</si>
  <si>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</si>
  <si>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</si>
  <si>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</si>
  <si>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</si>
  <si>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</si>
  <si>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</si>
  <si>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</si>
  <si>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</si>
  <si>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</si>
  <si>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</si>
  <si>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</si>
  <si>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</si>
  <si>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</si>
  <si>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</si>
  <si>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</si>
  <si>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</si>
  <si>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</si>
  <si>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</si>
  <si>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</si>
  <si>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</si>
  <si>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</si>
  <si>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</si>
  <si>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</si>
  <si>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</si>
  <si>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</si>
  <si>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</si>
  <si>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</si>
  <si>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</si>
  <si>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</si>
  <si>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</si>
  <si>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</si>
  <si>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</si>
  <si>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</si>
  <si>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</si>
  <si>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</si>
  <si>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</si>
  <si>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</si>
  <si>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</si>
  <si>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</si>
  <si>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</si>
  <si>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</si>
  <si>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</si>
  <si>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</si>
  <si>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</si>
  <si>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</si>
  <si>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</si>
  <si>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</si>
  <si>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</si>
  <si>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</si>
  <si>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</si>
  <si>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</si>
  <si>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</si>
  <si>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</si>
  <si>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</si>
  <si>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</si>
  <si>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</si>
  <si>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</si>
  <si>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</si>
  <si>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</si>
  <si>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</si>
  <si>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</si>
  <si>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</si>
  <si>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</si>
  <si>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</si>
  <si>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</si>
  <si>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</si>
  <si>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</si>
  <si>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</si>
  <si>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</si>
  <si>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</si>
  <si>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</si>
  <si>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</si>
  <si>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</si>
  <si>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</si>
  <si>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</si>
  <si>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</si>
  <si>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</si>
  <si>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</si>
  <si>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</si>
  <si>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</si>
  <si>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</si>
  <si>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</si>
  <si>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</si>
  <si>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</si>
  <si>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</si>
  <si>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</si>
  <si>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</si>
  <si>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</si>
  <si>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</si>
  <si>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</si>
  <si>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</si>
  <si>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</si>
  <si>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</si>
  <si>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</si>
  <si>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</si>
  <si>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</si>
  <si>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</si>
  <si>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</si>
  <si>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</si>
  <si>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</si>
  <si>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</si>
  <si>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</si>
  <si>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</si>
  <si>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</si>
  <si>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</si>
  <si>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</si>
  <si>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</si>
  <si>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</si>
  <si>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</si>
  <si>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</si>
  <si>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</si>
  <si>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</si>
  <si>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</si>
  <si>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</si>
  <si>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</si>
  <si>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</si>
  <si>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</si>
  <si>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</si>
  <si>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</si>
  <si>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</si>
  <si>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</si>
  <si>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</si>
  <si>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</si>
  <si>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</si>
  <si>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</si>
  <si>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</si>
  <si>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</si>
  <si>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</si>
  <si>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</si>
  <si>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</si>
  <si>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</si>
  <si>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</si>
  <si>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</si>
  <si>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</si>
  <si>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</si>
  <si>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</si>
  <si>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</si>
  <si>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</si>
  <si>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</si>
  <si>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</si>
  <si>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</si>
  <si>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</si>
  <si>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</si>
  <si>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</si>
  <si>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</si>
  <si>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</si>
  <si>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</si>
  <si>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</si>
  <si>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</si>
  <si>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</si>
  <si>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</si>
  <si>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</si>
  <si>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</si>
  <si>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</si>
  <si>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</si>
  <si>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</si>
  <si>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</si>
  <si>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</si>
  <si>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</si>
  <si>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</si>
  <si>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</si>
  <si>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</si>
  <si>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</si>
  <si>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</si>
  <si>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</si>
  <si>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</si>
  <si>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</si>
  <si>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</si>
  <si>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</si>
  <si>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</si>
  <si>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</si>
  <si>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</si>
  <si>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</si>
  <si>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</si>
  <si>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</si>
  <si>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</si>
  <si>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</si>
  <si>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</si>
  <si>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</si>
  <si>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</si>
  <si>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</si>
  <si>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</si>
  <si>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</si>
  <si>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</si>
  <si>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</si>
  <si>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</si>
  <si>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</si>
  <si>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</si>
  <si>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</si>
  <si>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</si>
  <si>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</si>
  <si>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</si>
  <si>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</si>
  <si>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</si>
  <si>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</si>
  <si>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</si>
  <si>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</si>
  <si>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</si>
  <si>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</si>
  <si>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</si>
  <si>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</si>
  <si>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</si>
  <si>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</si>
  <si>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</si>
  <si>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</si>
  <si>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</si>
  <si>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</si>
  <si>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</si>
  <si>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</si>
  <si>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</si>
  <si>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</si>
  <si>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</si>
  <si>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</si>
  <si>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</si>
  <si>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</si>
  <si>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</si>
  <si>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</si>
  <si>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</si>
  <si>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</si>
  <si>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</si>
  <si>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</si>
  <si>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</si>
  <si>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</si>
  <si>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</si>
  <si>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</si>
  <si>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</si>
  <si>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</si>
  <si>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</si>
  <si>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</si>
  <si>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</si>
  <si>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</si>
  <si>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</si>
  <si>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</si>
  <si>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</si>
  <si>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</si>
  <si>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</si>
  <si>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</si>
  <si>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</si>
  <si>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</si>
  <si>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</si>
  <si>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</si>
  <si>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</si>
  <si>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</si>
  <si>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</si>
  <si>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</si>
  <si>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</si>
  <si>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</si>
  <si>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</si>
  <si>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</si>
  <si>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</si>
  <si>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</si>
  <si>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</si>
  <si>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</si>
  <si>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</si>
  <si>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</si>
  <si>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</si>
  <si>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</si>
  <si>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</si>
  <si>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</si>
  <si>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</si>
  <si>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</si>
  <si>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</si>
  <si>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</si>
  <si>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</si>
  <si>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</si>
  <si>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</si>
  <si>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</si>
  <si>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</si>
  <si>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</si>
  <si>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</si>
  <si>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</si>
  <si>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</si>
  <si>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</si>
  <si>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</si>
  <si>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</si>
  <si>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</si>
  <si>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</si>
  <si>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</si>
  <si>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</si>
  <si>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</si>
  <si>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</si>
  <si>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</si>
  <si>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</si>
  <si>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</si>
  <si>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</si>
  <si>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</si>
  <si>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</si>
  <si>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</si>
  <si>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</si>
  <si>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</si>
  <si>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</si>
  <si>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</si>
  <si>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</si>
  <si>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</si>
  <si>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</si>
  <si>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</si>
  <si>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</si>
  <si>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</si>
  <si>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</si>
  <si>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</si>
  <si>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</si>
  <si>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</si>
  <si>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</si>
  <si>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</si>
  <si>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</si>
  <si>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</si>
  <si>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</si>
  <si>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</si>
  <si>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</si>
  <si>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</si>
  <si>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</si>
  <si>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</si>
  <si>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</si>
  <si>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</si>
  <si>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</si>
  <si>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</si>
  <si>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</si>
  <si>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</si>
  <si>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</si>
  <si>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</si>
  <si>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</si>
  <si>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</si>
  <si>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</si>
  <si>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</si>
  <si>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</si>
  <si>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</si>
  <si>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</si>
  <si>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</si>
  <si>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</si>
  <si>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</si>
  <si>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</si>
  <si>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</si>
  <si>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</si>
  <si>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</si>
  <si>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</si>
  <si>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</si>
  <si>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</si>
  <si>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</si>
  <si>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</si>
  <si>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</si>
  <si>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</si>
  <si>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</si>
  <si>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</si>
  <si>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</si>
  <si>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</si>
  <si>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</si>
  <si>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</si>
  <si>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</si>
  <si>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</si>
  <si>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</si>
  <si>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</si>
  <si>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</si>
  <si>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</si>
  <si>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</si>
  <si>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</si>
  <si>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</si>
  <si>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</si>
  <si>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</si>
  <si>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</si>
  <si>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</si>
  <si>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</si>
  <si>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</si>
  <si>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</si>
  <si>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</si>
  <si>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</si>
  <si>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</si>
  <si>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</si>
  <si>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</si>
  <si>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</si>
  <si>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</si>
  <si>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</si>
  <si>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</si>
  <si>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</si>
  <si>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</si>
  <si>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</si>
  <si>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</si>
  <si>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</si>
  <si>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</si>
  <si>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</si>
  <si>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</si>
  <si>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</si>
  <si>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</si>
  <si>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</si>
  <si>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</si>
  <si>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</si>
  <si>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</si>
  <si>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</si>
  <si>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</si>
  <si>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</si>
  <si>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</si>
  <si>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</si>
  <si>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</si>
  <si>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</si>
  <si>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</si>
  <si>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</si>
  <si>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</si>
  <si>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</si>
  <si>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</si>
  <si>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</si>
  <si>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</si>
  <si>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</si>
  <si>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</si>
  <si>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</si>
  <si>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</si>
  <si>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</si>
  <si>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</si>
  <si>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</si>
  <si>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</si>
  <si>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</si>
  <si>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</si>
  <si>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</si>
  <si>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</si>
  <si>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</si>
  <si>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</si>
  <si>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</si>
  <si>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</si>
  <si>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</si>
  <si>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</si>
  <si>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</si>
  <si>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</si>
  <si>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</si>
  <si>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</si>
  <si>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</si>
  <si>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</si>
  <si>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</si>
  <si>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</si>
  <si>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</si>
  <si>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</si>
  <si>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</si>
  <si>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</si>
  <si>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</si>
  <si>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</si>
  <si>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</si>
  <si>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</si>
  <si>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</si>
  <si>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</si>
  <si>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</si>
  <si>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</si>
  <si>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</si>
  <si>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</si>
  <si>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</si>
  <si>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</si>
  <si>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</si>
  <si>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</si>
  <si>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</si>
  <si>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</si>
  <si>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</si>
  <si>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</si>
  <si>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</si>
  <si>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</si>
  <si>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</si>
  <si>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</si>
  <si>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</si>
  <si>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</si>
  <si>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</si>
  <si>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</si>
  <si>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</si>
  <si>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</si>
  <si>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</si>
  <si>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</si>
  <si>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</si>
  <si>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</si>
  <si>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</si>
  <si>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</si>
  <si>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</si>
  <si>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</si>
  <si>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</si>
  <si>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</si>
  <si>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</si>
  <si>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</si>
  <si>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</si>
  <si>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</si>
  <si>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</si>
  <si>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</si>
  <si>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</si>
  <si>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</si>
  <si>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</si>
  <si>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</si>
  <si>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</si>
  <si>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</si>
  <si>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</si>
  <si>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</si>
  <si>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</si>
  <si>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</si>
  <si>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</si>
  <si>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</si>
  <si>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</si>
  <si>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</si>
  <si>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</si>
  <si>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</si>
  <si>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</si>
  <si>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</si>
  <si>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</si>
  <si>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</si>
  <si>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</si>
  <si>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</si>
  <si>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</si>
  <si>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</si>
  <si>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</si>
  <si>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</si>
  <si>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</si>
  <si>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</si>
  <si>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</si>
  <si>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</si>
  <si>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</si>
  <si>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</si>
  <si>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</si>
  <si>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</si>
  <si>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</si>
  <si>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</si>
  <si>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</si>
  <si>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</si>
  <si>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</si>
  <si>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</si>
  <si>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</si>
  <si>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</si>
  <si>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</si>
  <si>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</si>
  <si>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</si>
  <si>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</si>
  <si>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</si>
  <si>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</si>
  <si>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</si>
  <si>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</si>
  <si>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</si>
  <si>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</si>
  <si>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</si>
  <si>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</si>
  <si>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</si>
  <si>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</si>
  <si>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</si>
  <si>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</si>
  <si>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</si>
  <si>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</si>
  <si>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</si>
  <si>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</si>
  <si>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</si>
  <si>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</si>
  <si>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</si>
  <si>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</si>
  <si>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</si>
  <si>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</si>
  <si>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</si>
  <si>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</si>
  <si>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</si>
  <si>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</si>
  <si>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</si>
  <si>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</si>
  <si>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</si>
  <si>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</si>
  <si>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</si>
  <si>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</si>
  <si>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</si>
  <si>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</si>
  <si>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</si>
  <si>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</si>
  <si>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</si>
  <si>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</si>
  <si>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</si>
  <si>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</si>
  <si>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</si>
  <si>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</si>
  <si>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</si>
  <si>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</si>
  <si>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</si>
  <si>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</si>
  <si>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</si>
  <si>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</si>
  <si>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</si>
  <si>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</si>
  <si>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</si>
  <si>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</si>
  <si>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</si>
  <si>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</si>
  <si>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</si>
  <si>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</si>
  <si>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</si>
  <si>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</si>
  <si>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</si>
  <si>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</si>
  <si>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</si>
  <si>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</si>
  <si>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</si>
  <si>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</si>
  <si>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</si>
  <si>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</si>
  <si>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</si>
  <si>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</si>
  <si>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</si>
  <si>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</si>
  <si>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</si>
  <si>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</si>
  <si>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</si>
  <si>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</si>
  <si>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</si>
  <si>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</si>
  <si>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</si>
  <si>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</si>
  <si>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</si>
  <si>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</si>
  <si>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</si>
  <si>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</si>
  <si>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</si>
  <si>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</si>
  <si>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</si>
  <si>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</si>
  <si>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</si>
  <si>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</si>
  <si>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</si>
  <si>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</si>
  <si>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</si>
  <si>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</si>
  <si>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</si>
  <si>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</si>
  <si>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</si>
  <si>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</si>
  <si>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</si>
  <si>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</si>
  <si>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</si>
  <si>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</si>
  <si>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</si>
  <si>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</si>
  <si>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</si>
  <si>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</si>
  <si>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</si>
  <si>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</si>
  <si>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</si>
  <si>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</si>
  <si>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</si>
  <si>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</si>
  <si>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</si>
  <si>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</si>
  <si>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</si>
  <si>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</si>
  <si>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</si>
  <si>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</si>
  <si>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</si>
  <si>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</si>
  <si>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</si>
  <si>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</si>
  <si>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</si>
  <si>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</si>
  <si>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</si>
  <si>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</si>
  <si>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</si>
  <si>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</si>
  <si>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</si>
  <si>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</si>
  <si>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</si>
  <si>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</si>
  <si>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</si>
  <si>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</si>
  <si>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</si>
  <si>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</si>
  <si>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</si>
  <si>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</si>
  <si>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</si>
  <si>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</si>
  <si>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</si>
  <si>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</si>
  <si>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</si>
  <si>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</si>
  <si>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</si>
  <si>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</si>
  <si>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</si>
  <si>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</si>
  <si>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</si>
  <si>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</si>
  <si>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</si>
  <si>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</si>
  <si>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</si>
  <si>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</si>
  <si>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</si>
  <si>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</si>
  <si>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</si>
  <si>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</si>
  <si>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</si>
  <si>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</si>
  <si>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</si>
  <si>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</si>
  <si>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</si>
  <si>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</si>
  <si>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</si>
  <si>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</si>
  <si>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</si>
  <si>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</si>
  <si>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</si>
  <si>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</si>
  <si>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</si>
  <si>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</si>
  <si>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</si>
  <si>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</si>
  <si>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</si>
  <si>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</si>
  <si>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</si>
  <si>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</si>
  <si>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</si>
  <si>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</si>
  <si>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</si>
  <si>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</si>
  <si>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</si>
  <si>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</si>
  <si>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</si>
  <si>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</si>
  <si>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</si>
  <si>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</si>
  <si>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</si>
  <si>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</si>
  <si>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</si>
  <si>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</si>
  <si>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</si>
  <si>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</si>
  <si>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</si>
  <si>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</si>
  <si>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</si>
  <si>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</si>
  <si>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</si>
  <si>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</si>
  <si>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</si>
  <si>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</si>
  <si>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</si>
  <si>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</si>
  <si>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</si>
  <si>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</si>
  <si>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</si>
  <si>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</si>
  <si>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</si>
  <si>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</si>
  <si>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</si>
  <si>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</si>
  <si>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</si>
  <si>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</si>
  <si>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</si>
  <si>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</si>
  <si>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</si>
  <si>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</si>
  <si>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</si>
  <si>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</si>
  <si>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</si>
  <si>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</si>
  <si>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</si>
  <si>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</si>
  <si>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</si>
  <si>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</si>
  <si>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</si>
  <si>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</si>
  <si>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</si>
  <si>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</si>
  <si>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</si>
  <si>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</si>
  <si>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</si>
  <si>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</si>
  <si>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</si>
  <si>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</si>
  <si>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</si>
  <si>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</si>
  <si>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</si>
  <si>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</si>
  <si>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</si>
  <si>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</si>
  <si>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</si>
  <si>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</si>
  <si>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</si>
  <si>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</si>
  <si>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</si>
  <si>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</si>
  <si>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</si>
  <si>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</si>
  <si>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</si>
  <si>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</si>
  <si>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</si>
  <si>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</si>
  <si>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</si>
  <si>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</si>
  <si>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</si>
  <si>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</si>
  <si>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</si>
  <si>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</si>
  <si>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</si>
  <si>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</si>
  <si>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</si>
  <si>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</si>
  <si>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</si>
  <si>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</si>
  <si>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</si>
  <si>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</si>
  <si>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</si>
  <si>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</si>
  <si>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</si>
  <si>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</si>
  <si>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</si>
  <si>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</si>
  <si>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</si>
  <si>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</si>
  <si>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</si>
  <si>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</si>
  <si>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</si>
  <si>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</si>
  <si>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</si>
  <si>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</si>
  <si>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</si>
  <si>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</si>
  <si>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</si>
  <si>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</si>
  <si>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</si>
  <si>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</si>
  <si>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</si>
  <si>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</si>
  <si>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</si>
  <si>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</si>
  <si>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</si>
  <si>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</si>
  <si>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</si>
  <si>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</si>
  <si>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</si>
  <si>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</si>
  <si>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</si>
  <si>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</si>
  <si>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</si>
  <si>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</si>
  <si>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</si>
  <si>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</si>
  <si>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</si>
  <si>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</si>
  <si>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</si>
  <si>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</si>
  <si>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</si>
  <si>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</si>
  <si>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</si>
  <si>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</si>
  <si>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</si>
  <si>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</si>
  <si>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</si>
  <si>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</si>
  <si>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</si>
  <si>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</si>
  <si>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</si>
  <si>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</si>
  <si>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</si>
  <si>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</si>
  <si>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</si>
  <si>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</si>
  <si>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</si>
  <si>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</si>
  <si>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</si>
  <si>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</si>
  <si>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</si>
  <si>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</si>
  <si>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</si>
  <si>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</si>
  <si>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</si>
  <si>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</si>
  <si>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</si>
  <si>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</si>
  <si>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</si>
  <si>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</si>
  <si>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</si>
  <si>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</si>
  <si>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</si>
  <si>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</si>
  <si>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</si>
  <si>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</si>
  <si>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</si>
  <si>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</si>
  <si>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</si>
  <si>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</si>
  <si>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</si>
  <si>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</si>
  <si>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</si>
  <si>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</si>
  <si>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</si>
  <si>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</si>
  <si>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</si>
  <si>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</si>
  <si>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</si>
  <si>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</si>
  <si>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</si>
  <si>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</si>
  <si>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</si>
  <si>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</si>
  <si>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</si>
  <si>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</si>
  <si>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</si>
  <si>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</si>
  <si>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</si>
  <si>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</si>
  <si>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</si>
  <si>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</si>
  <si>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</si>
  <si>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</si>
  <si>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</si>
  <si>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</si>
  <si>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</si>
  <si>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</si>
  <si>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</si>
  <si>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</si>
  <si>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</si>
  <si>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</si>
  <si>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</si>
  <si>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</si>
  <si>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</si>
  <si>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</si>
  <si>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</si>
  <si>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</si>
  <si>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</si>
  <si>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</si>
  <si>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</si>
  <si>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</si>
  <si>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</si>
  <si>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</si>
  <si>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</si>
  <si>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</si>
  <si>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</si>
  <si>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</si>
  <si>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</si>
  <si>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</si>
  <si>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</si>
  <si>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</si>
  <si>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</si>
  <si>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</si>
  <si>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</si>
  <si>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</si>
  <si>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</si>
  <si>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</si>
  <si>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</si>
  <si>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</si>
  <si>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</si>
  <si>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</si>
  <si>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</si>
  <si>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</si>
  <si>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</si>
  <si>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</si>
  <si>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</si>
  <si>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</si>
  <si>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</si>
  <si>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</si>
  <si>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</si>
  <si>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</si>
  <si>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</si>
  <si>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</si>
  <si>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</si>
  <si>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</si>
  <si>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</si>
  <si>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</si>
  <si>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</si>
  <si>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</si>
  <si>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</si>
  <si>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</si>
  <si>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</si>
  <si>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</si>
  <si>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</si>
  <si>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</si>
  <si>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</si>
  <si>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</si>
  <si>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</si>
  <si>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</si>
  <si>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</si>
  <si>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</si>
  <si>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</si>
  <si>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</si>
  <si>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</si>
  <si>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</si>
  <si>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</si>
  <si>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</si>
  <si>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</si>
  <si>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</si>
  <si>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</si>
  <si>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</si>
  <si>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</si>
  <si>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</si>
  <si>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</si>
  <si>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</si>
  <si>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</si>
  <si>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</si>
  <si>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</si>
  <si>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</si>
  <si>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</si>
  <si>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</si>
  <si>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</si>
  <si>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</si>
  <si>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</si>
  <si>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</si>
  <si>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</si>
  <si>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</si>
  <si>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</si>
  <si>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</si>
  <si>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</si>
  <si>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</si>
  <si>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</si>
  <si>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</si>
  <si>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</si>
  <si>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</si>
  <si>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</si>
  <si>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</si>
  <si>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</si>
  <si>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</si>
  <si>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</si>
  <si>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</si>
  <si>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</si>
  <si>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</si>
  <si>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</si>
  <si>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</si>
  <si>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</si>
  <si>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</si>
  <si>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</si>
  <si>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</si>
  <si>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</si>
  <si>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</si>
  <si>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</si>
  <si>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</si>
  <si>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</si>
  <si>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</si>
  <si>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</si>
  <si>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</si>
  <si>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</si>
  <si>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</si>
  <si>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</si>
  <si>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</si>
  <si>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</si>
  <si>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</si>
  <si>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</si>
  <si>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</si>
  <si>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</si>
  <si>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</si>
  <si>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</si>
  <si>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</si>
  <si>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</si>
  <si>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</si>
  <si>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</si>
  <si>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</si>
  <si>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</si>
  <si>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</si>
  <si>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</si>
  <si>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</si>
  <si>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</si>
  <si>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</si>
  <si>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</si>
  <si>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</si>
  <si>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</si>
  <si>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</si>
  <si>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</si>
  <si>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</si>
  <si>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</si>
  <si>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</si>
  <si>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</si>
  <si>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</si>
  <si>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</si>
  <si>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</si>
  <si>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</si>
  <si>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</si>
  <si>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</si>
  <si>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</si>
  <si>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</si>
  <si>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</si>
  <si>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</si>
  <si>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</si>
  <si>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</si>
  <si>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</si>
  <si>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</si>
  <si>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</si>
  <si>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</si>
  <si>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</si>
  <si>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</si>
  <si>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</si>
  <si>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</si>
  <si>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</si>
  <si>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</si>
  <si>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</si>
  <si>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</si>
  <si>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</si>
  <si>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</si>
  <si>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</si>
  <si>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</si>
  <si>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</si>
  <si>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</si>
  <si>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</si>
  <si>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</si>
  <si>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</si>
  <si>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</si>
  <si>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</si>
  <si>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</si>
  <si>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</si>
  <si>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</si>
  <si>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</si>
  <si>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</si>
  <si>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</si>
  <si>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</si>
  <si>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</si>
  <si>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</si>
  <si>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</si>
  <si>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</si>
  <si>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</si>
  <si>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</si>
  <si>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</si>
  <si>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</si>
  <si>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</si>
  <si>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</si>
  <si>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</si>
  <si>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</si>
  <si>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</si>
  <si>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</si>
  <si>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</si>
  <si>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</si>
  <si>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</si>
  <si>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</si>
  <si>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</si>
  <si>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</si>
  <si>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</si>
  <si>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</si>
  <si>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</si>
  <si>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</si>
  <si>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</si>
  <si>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</si>
  <si>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</si>
  <si>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</si>
  <si>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</si>
  <si>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</si>
  <si>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</si>
  <si>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</si>
  <si>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</si>
  <si>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</si>
  <si>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</si>
  <si>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</si>
  <si>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</si>
  <si>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</si>
  <si>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</si>
  <si>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</si>
  <si>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</si>
  <si>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</si>
  <si>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</si>
  <si>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</si>
  <si>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</si>
  <si>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</si>
  <si>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</si>
  <si>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</si>
  <si>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</si>
  <si>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</si>
  <si>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</si>
  <si>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</si>
  <si>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</si>
  <si>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</si>
  <si>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</si>
  <si>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</si>
  <si>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</si>
  <si>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</si>
  <si>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</si>
  <si>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</si>
  <si>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</si>
  <si>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</si>
  <si>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</si>
  <si>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</si>
  <si>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</si>
  <si>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</si>
  <si>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</si>
  <si>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</si>
  <si>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</si>
  <si>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</si>
  <si>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</si>
  <si>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</si>
  <si>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</si>
  <si>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</si>
  <si>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</si>
  <si>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</si>
  <si>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</si>
  <si>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</si>
  <si>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</si>
  <si>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</si>
  <si>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</si>
  <si>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</si>
  <si>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</si>
  <si>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</si>
  <si>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</si>
  <si>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</si>
  <si>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</si>
  <si>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</si>
  <si>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</si>
  <si>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</si>
  <si>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</si>
  <si>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</si>
  <si>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</si>
  <si>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</si>
  <si>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</si>
  <si>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</si>
  <si>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</si>
  <si>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</si>
  <si>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</si>
  <si>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</si>
  <si>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</si>
  <si>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</si>
  <si>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</si>
  <si>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</si>
  <si>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</si>
  <si>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</si>
  <si>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</si>
  <si>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</si>
  <si>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</si>
  <si>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</si>
  <si>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</si>
  <si>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</si>
  <si>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</si>
  <si>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</si>
  <si>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</si>
  <si>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</si>
  <si>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</si>
  <si>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</si>
  <si>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</si>
  <si>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</si>
  <si>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</si>
  <si>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</si>
  <si>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</si>
  <si>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</si>
  <si>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</si>
  <si>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</si>
  <si>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</si>
  <si>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</si>
  <si>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</si>
  <si>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</si>
  <si>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</si>
  <si>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</si>
  <si>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</si>
  <si>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</si>
  <si>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</si>
  <si>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</si>
  <si>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</si>
  <si>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</si>
  <si>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</si>
  <si>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</si>
  <si>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</si>
  <si>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</si>
  <si>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</si>
  <si>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</si>
  <si>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</si>
  <si>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</si>
  <si>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</si>
  <si>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</si>
  <si>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</si>
  <si>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</si>
  <si>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</si>
  <si>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</si>
  <si>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</si>
  <si>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</si>
  <si>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</si>
  <si>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</si>
  <si>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</si>
  <si>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</si>
  <si>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</si>
  <si>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</si>
  <si>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</si>
  <si>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</si>
  <si>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</si>
  <si>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</si>
  <si>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</si>
  <si>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</si>
  <si>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</si>
  <si>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</si>
  <si>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</si>
  <si>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</si>
  <si>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</si>
  <si>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</si>
  <si>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</si>
  <si>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</si>
  <si>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</si>
  <si>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</si>
  <si>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</si>
  <si>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</si>
  <si>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</si>
  <si>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</si>
  <si>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</si>
  <si>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</si>
  <si>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</si>
  <si>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</si>
  <si>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</si>
  <si>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</si>
  <si>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</si>
  <si>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</si>
  <si>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</si>
  <si>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</si>
  <si>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</si>
  <si>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</si>
  <si>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</si>
  <si>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</si>
  <si>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</si>
  <si>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</si>
  <si>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</si>
  <si>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</si>
  <si>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</si>
  <si>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</si>
  <si>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</si>
  <si>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</si>
  <si>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</si>
  <si>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</si>
  <si>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</si>
  <si>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</si>
  <si>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</si>
  <si>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</si>
  <si>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</si>
  <si>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</si>
  <si>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</si>
  <si>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</si>
  <si>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</si>
  <si>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</si>
  <si>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</si>
  <si>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</si>
  <si>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</si>
  <si>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</si>
  <si>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</si>
  <si>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</si>
  <si>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</si>
  <si>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</si>
  <si>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</si>
  <si>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</si>
  <si>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</si>
  <si>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</si>
  <si>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</si>
  <si>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</si>
  <si>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</si>
  <si>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</si>
  <si>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</si>
  <si>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</si>
  <si>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</si>
  <si>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</si>
  <si>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</si>
  <si>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</si>
  <si>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</si>
  <si>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</si>
  <si>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</si>
  <si>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</si>
  <si>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</si>
  <si>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</si>
  <si>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</si>
  <si>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</si>
  <si>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</si>
  <si>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</si>
  <si>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</si>
  <si>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</si>
  <si>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</si>
  <si>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</si>
  <si>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</si>
  <si>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</si>
  <si>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</si>
  <si>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</si>
  <si>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</si>
  <si>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</si>
  <si>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</si>
  <si>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</si>
  <si>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</si>
  <si>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</si>
  <si>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</si>
  <si>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</si>
  <si>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</si>
  <si>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</si>
  <si>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</si>
  <si>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</si>
  <si>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</si>
  <si>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</si>
  <si>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</si>
  <si>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</si>
  <si>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</si>
  <si>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</si>
  <si>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</si>
  <si>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</si>
  <si>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</si>
  <si>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</si>
  <si>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</si>
  <si>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</si>
  <si>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</si>
  <si>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</si>
  <si>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</si>
  <si>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</si>
  <si>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</si>
  <si>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</si>
  <si>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</si>
  <si>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</si>
  <si>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</si>
  <si>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</si>
  <si>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</si>
  <si>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</si>
  <si>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</si>
  <si>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</si>
  <si>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</si>
  <si>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</si>
  <si>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</si>
  <si>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</si>
  <si>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</si>
  <si>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</si>
  <si>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</si>
  <si>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</si>
  <si>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</si>
  <si>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</si>
  <si>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</si>
  <si>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</si>
  <si>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</si>
  <si>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</si>
  <si>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</si>
  <si>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</si>
  <si>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</si>
  <si>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</si>
  <si>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</si>
  <si>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</si>
  <si>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</si>
  <si>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</si>
  <si>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</si>
  <si>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</si>
  <si>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</si>
  <si>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</si>
  <si>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</si>
  <si>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</si>
  <si>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</si>
  <si>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</si>
  <si>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</si>
  <si>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</si>
  <si>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</si>
  <si>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</si>
  <si>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</si>
  <si>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</si>
  <si>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</si>
  <si>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</si>
  <si>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</si>
  <si>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</si>
  <si>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</si>
  <si>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</si>
  <si>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</si>
  <si>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</si>
  <si>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</si>
  <si>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</si>
  <si>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</si>
  <si>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</si>
  <si>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</si>
  <si>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</si>
  <si>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</si>
  <si>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</si>
  <si>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</si>
  <si>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</si>
  <si>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</si>
  <si>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</si>
  <si>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</si>
  <si>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</si>
  <si>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</si>
  <si>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</si>
  <si>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</si>
  <si>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</si>
  <si>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</si>
  <si>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</si>
  <si>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</si>
  <si>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</si>
  <si>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</si>
  <si>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</si>
  <si>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</si>
  <si>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</si>
  <si>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</si>
  <si>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</si>
  <si>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</si>
  <si>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</si>
  <si>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</si>
  <si>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</si>
  <si>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</si>
  <si>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</si>
  <si>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</si>
  <si>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</si>
  <si>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</si>
  <si>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</si>
  <si>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</si>
  <si>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</si>
  <si>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</si>
  <si>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</si>
  <si>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</si>
  <si>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</si>
  <si>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</si>
  <si>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</si>
  <si>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</si>
  <si>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</si>
  <si>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</si>
  <si>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</si>
  <si>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</si>
  <si>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</si>
  <si>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</si>
  <si>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</si>
  <si>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</si>
  <si>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</si>
  <si>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</si>
  <si>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</si>
  <si>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</si>
  <si>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</si>
  <si>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</si>
  <si>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</si>
  <si>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</si>
  <si>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</si>
  <si>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</si>
  <si>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</si>
  <si>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</si>
  <si>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</si>
  <si>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</si>
  <si>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</si>
  <si>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</si>
  <si>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</si>
  <si>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</si>
  <si>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</si>
  <si>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</si>
  <si>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</si>
  <si>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</si>
  <si>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</si>
  <si>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</si>
  <si>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</si>
  <si>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</si>
  <si>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</si>
  <si>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</si>
  <si>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</si>
  <si>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</si>
  <si>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</si>
  <si>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</si>
  <si>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</si>
  <si>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</si>
  <si>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</si>
  <si>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</si>
  <si>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</si>
  <si>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</si>
  <si>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</si>
  <si>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</si>
  <si>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</si>
  <si>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</si>
  <si>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</si>
  <si>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</si>
  <si>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</si>
  <si>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</si>
  <si>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</si>
  <si>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</si>
  <si>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</si>
  <si>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</si>
  <si>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</si>
  <si>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</si>
  <si>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</si>
  <si>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</si>
  <si>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</si>
  <si>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</si>
  <si>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</si>
  <si>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</si>
  <si>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</si>
  <si>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</si>
  <si>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</si>
  <si>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</si>
  <si>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</si>
  <si>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</si>
  <si>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</si>
  <si>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</si>
  <si>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</si>
  <si>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</si>
  <si>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</si>
  <si>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</si>
  <si>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</si>
  <si>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</si>
  <si>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</si>
  <si>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</si>
  <si>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</si>
  <si>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</si>
  <si>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</si>
  <si>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</si>
  <si>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</si>
  <si>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</si>
  <si>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</si>
  <si>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</si>
  <si>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</si>
  <si>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</si>
  <si>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</si>
  <si>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</si>
  <si>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</si>
  <si>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</si>
  <si>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</si>
  <si>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</si>
  <si>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</si>
  <si>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</si>
  <si>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</si>
  <si>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</si>
  <si>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</si>
  <si>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</si>
  <si>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</si>
  <si>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</si>
  <si>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</si>
  <si>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</si>
  <si>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</si>
  <si>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</si>
  <si>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</si>
  <si>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</si>
  <si>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</si>
  <si>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</si>
  <si>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</si>
  <si>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</si>
  <si>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</si>
  <si>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</si>
  <si>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</si>
  <si>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</si>
  <si>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</si>
  <si>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</si>
  <si>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</si>
  <si>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</si>
  <si>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</si>
  <si>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</si>
  <si>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</si>
  <si>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</si>
  <si>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</si>
  <si>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</si>
  <si>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</si>
  <si>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</si>
  <si>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</si>
  <si>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</si>
  <si>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</si>
  <si>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</si>
  <si>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</si>
  <si>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</si>
  <si>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</si>
  <si>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</si>
  <si>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</si>
  <si>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</si>
  <si>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</si>
  <si>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</si>
  <si>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</si>
  <si>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</si>
  <si>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</si>
  <si>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</si>
  <si>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</si>
  <si>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</si>
  <si>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</si>
  <si>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</si>
  <si>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</si>
  <si>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</si>
  <si>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</si>
  <si>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</si>
  <si>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</si>
  <si>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</si>
  <si>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</si>
  <si>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</si>
  <si>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</si>
  <si>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</si>
  <si>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</si>
  <si>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</si>
  <si>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</si>
  <si>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</si>
  <si>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</si>
  <si>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</si>
  <si>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</si>
  <si>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</si>
  <si>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</si>
  <si>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</si>
  <si>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</si>
  <si>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</si>
  <si>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</si>
  <si>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</si>
  <si>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</si>
  <si>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</si>
  <si>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</si>
  <si>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</si>
  <si>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</si>
  <si>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</si>
  <si>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</si>
  <si>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</si>
  <si>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</si>
  <si>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</si>
  <si>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</si>
  <si>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</si>
  <si>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</si>
  <si>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</si>
  <si>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</si>
  <si>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</si>
  <si>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</si>
  <si>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</si>
  <si>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</si>
  <si>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</si>
  <si>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</si>
  <si>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</si>
  <si>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</si>
  <si>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</si>
  <si>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</si>
  <si>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</si>
  <si>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</si>
  <si>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</si>
  <si>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</si>
  <si>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</si>
  <si>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</si>
  <si>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</si>
  <si>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</si>
  <si>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</si>
  <si>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</si>
  <si>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</si>
  <si>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</si>
  <si>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</si>
  <si>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</si>
  <si>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</si>
  <si>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</si>
  <si>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</si>
  <si>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</si>
  <si>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</si>
  <si>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</si>
  <si>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</si>
  <si>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</si>
  <si>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</si>
  <si>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</si>
  <si>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</si>
  <si>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</si>
  <si>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</si>
  <si>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</si>
  <si>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</si>
  <si>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</si>
  <si>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</si>
  <si>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</si>
  <si>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</si>
  <si>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</si>
  <si>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</si>
  <si>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</si>
  <si>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</si>
  <si>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</si>
  <si>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</si>
  <si>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</si>
  <si>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</si>
  <si>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</si>
  <si>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</si>
  <si>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</si>
  <si>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</si>
  <si>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</si>
  <si>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</si>
  <si>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</si>
  <si>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</si>
  <si>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</si>
  <si>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</si>
  <si>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</si>
  <si>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</si>
  <si>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</si>
  <si>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</si>
  <si>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</si>
  <si>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</si>
  <si>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</si>
  <si>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</si>
  <si>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</si>
  <si>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</si>
  <si>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</si>
  <si>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</si>
  <si>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</si>
  <si>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</si>
  <si>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</si>
  <si>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</si>
  <si>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</si>
  <si>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</si>
  <si>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</si>
  <si>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</si>
  <si>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</si>
  <si>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</si>
  <si>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</si>
  <si>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</si>
  <si>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</si>
  <si>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</si>
  <si>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</si>
  <si>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</si>
  <si>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</si>
  <si>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</si>
  <si>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</si>
  <si>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</si>
  <si>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</si>
  <si>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</si>
  <si>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</si>
  <si>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</si>
  <si>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</si>
  <si>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</si>
  <si>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</si>
  <si>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</si>
  <si>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</si>
  <si>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</si>
  <si>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</si>
  <si>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</si>
  <si>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</si>
  <si>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</si>
  <si>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</si>
  <si>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</si>
  <si>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</si>
  <si>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</si>
  <si>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</si>
  <si>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</si>
  <si>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</si>
  <si>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</si>
  <si>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</si>
  <si>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</si>
  <si>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</si>
  <si>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</si>
  <si>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</si>
  <si>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</si>
  <si>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</si>
  <si>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</si>
  <si>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</si>
  <si>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</si>
  <si>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</si>
  <si>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</si>
  <si>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</si>
  <si>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</si>
  <si>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</si>
  <si>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</si>
  <si>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</si>
  <si>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</si>
  <si>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</si>
  <si>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</si>
  <si>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</si>
  <si>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</si>
  <si>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</si>
  <si>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</si>
  <si>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</si>
  <si>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</si>
  <si>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</si>
  <si>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</si>
  <si>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</si>
  <si>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</si>
  <si>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</si>
  <si>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</si>
  <si>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</si>
  <si>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</si>
  <si>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</si>
  <si>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</si>
  <si>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</si>
  <si>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</si>
  <si>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</si>
  <si>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</si>
  <si>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</si>
  <si>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</si>
  <si>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</si>
  <si>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</si>
  <si>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</si>
  <si>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</si>
  <si>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</si>
  <si>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</si>
  <si>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</si>
  <si>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</si>
  <si>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</si>
  <si>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</si>
  <si>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</si>
  <si>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</si>
  <si>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</si>
  <si>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</si>
  <si>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</si>
  <si>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</si>
  <si>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</si>
  <si>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</si>
  <si>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</si>
  <si>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</si>
  <si>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</si>
  <si>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</si>
  <si>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</si>
  <si>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</si>
  <si>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</si>
  <si>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</si>
  <si>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</si>
  <si>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</si>
  <si>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</si>
  <si>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</si>
  <si>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</si>
  <si>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</si>
  <si>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</si>
  <si>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</si>
  <si>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</si>
  <si>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</si>
  <si>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</si>
  <si>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</si>
  <si>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</si>
  <si>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</si>
  <si>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</si>
  <si>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</si>
  <si>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</si>
  <si>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</si>
  <si>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</si>
  <si>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</si>
  <si>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</si>
  <si>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</si>
  <si>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</si>
  <si>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</si>
  <si>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</si>
  <si>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</si>
  <si>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</si>
  <si>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</si>
  <si>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</si>
  <si>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</si>
  <si>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</si>
  <si>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</si>
  <si>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</si>
  <si>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</si>
  <si>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</si>
  <si>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</si>
  <si>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</si>
  <si>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</si>
  <si>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</si>
  <si>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</si>
  <si>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</si>
  <si>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</si>
  <si>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</si>
  <si>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</si>
  <si>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</si>
  <si>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</si>
  <si>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</si>
  <si>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</si>
  <si>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</si>
  <si>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</si>
  <si>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</si>
  <si>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</si>
  <si>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</si>
  <si>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</si>
  <si>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</si>
  <si>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</si>
  <si>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</si>
  <si>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</si>
  <si>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</si>
  <si>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</si>
  <si>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</si>
  <si>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</si>
  <si>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</si>
  <si>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</si>
  <si>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</si>
  <si>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</si>
  <si>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</si>
  <si>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</si>
  <si>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</si>
  <si>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</si>
  <si>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</si>
  <si>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</si>
  <si>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</si>
  <si>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</si>
  <si>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</si>
  <si>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</si>
  <si>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</si>
  <si>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</si>
  <si>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</si>
  <si>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</si>
  <si>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</si>
  <si>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</si>
  <si>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</si>
  <si>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</si>
  <si>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</si>
  <si>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</si>
  <si>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</si>
  <si>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</si>
  <si>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</si>
  <si>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</si>
  <si>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</si>
  <si>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</si>
  <si>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</si>
  <si>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</si>
  <si>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</si>
  <si>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</si>
  <si>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</si>
  <si>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</si>
  <si>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</si>
  <si>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</si>
  <si>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</si>
  <si>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</si>
  <si>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</si>
  <si>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</si>
  <si>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</si>
  <si>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</si>
  <si>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</si>
  <si>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</si>
  <si>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</si>
  <si>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</si>
  <si>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</si>
  <si>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</si>
  <si>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</si>
  <si>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</si>
  <si>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</si>
  <si>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</si>
  <si>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</si>
  <si>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</si>
  <si>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</si>
  <si>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</si>
  <si>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</si>
  <si>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</si>
  <si>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</si>
  <si>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</si>
  <si>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</si>
  <si>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</si>
  <si>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</si>
  <si>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</si>
  <si>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</si>
  <si>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</si>
  <si>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</si>
  <si>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</si>
  <si>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</si>
  <si>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</si>
  <si>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</si>
  <si>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</si>
  <si>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</si>
  <si>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</si>
  <si>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</si>
  <si>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</si>
  <si>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</si>
  <si>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</si>
  <si>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</si>
  <si>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</si>
  <si>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</si>
  <si>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</si>
  <si>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</si>
  <si>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</si>
  <si>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</si>
  <si>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</si>
  <si>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</si>
  <si>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</si>
  <si>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</si>
  <si>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</si>
  <si>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</si>
  <si>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</si>
  <si>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</si>
  <si>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</si>
  <si>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</si>
  <si>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</si>
  <si>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</si>
  <si>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</si>
  <si>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</si>
  <si>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</si>
  <si>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</si>
  <si>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</si>
  <si>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</si>
  <si>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</si>
  <si>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</si>
  <si>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</si>
  <si>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</si>
  <si>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</si>
  <si>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</si>
  <si>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</si>
  <si>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</si>
  <si>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</si>
  <si>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</si>
  <si>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</si>
  <si>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</si>
  <si>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</si>
  <si>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</si>
  <si>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</si>
  <si>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</si>
  <si>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</si>
  <si>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</si>
  <si>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</si>
  <si>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</si>
  <si>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</si>
  <si>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</si>
  <si>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</si>
  <si>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</si>
  <si>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</si>
  <si>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</si>
  <si>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</si>
  <si>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</si>
  <si>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</si>
  <si>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</si>
  <si>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</si>
  <si>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</si>
  <si>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</si>
  <si>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</si>
  <si>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</si>
  <si>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</si>
  <si>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</si>
  <si>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</si>
  <si>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</si>
  <si>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</si>
  <si>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</si>
  <si>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</si>
  <si>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</si>
  <si>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</si>
  <si>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</si>
  <si>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</si>
  <si>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</si>
  <si>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</si>
  <si>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</si>
  <si>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</si>
  <si>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</si>
  <si>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</si>
  <si>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</si>
  <si>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</si>
  <si>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</si>
  <si>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</si>
  <si>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</si>
  <si>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</si>
  <si>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</si>
  <si>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</si>
  <si>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</si>
  <si>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</si>
  <si>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</si>
  <si>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</si>
  <si>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</si>
  <si>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</si>
  <si>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</si>
  <si>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</si>
  <si>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</si>
  <si>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</si>
  <si>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</si>
  <si>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</si>
  <si>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</si>
  <si>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</si>
  <si>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</si>
  <si>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</si>
  <si>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</si>
  <si>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</si>
  <si>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</si>
  <si>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</si>
  <si>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</si>
  <si>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</si>
  <si>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</si>
  <si>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</si>
  <si>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</si>
  <si>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</si>
  <si>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</si>
  <si>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</si>
  <si>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</si>
  <si>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</si>
  <si>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</si>
  <si>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</si>
  <si>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</si>
  <si>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</si>
  <si>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</si>
  <si>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</si>
  <si>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</si>
  <si>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</si>
  <si>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</si>
  <si>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</si>
  <si>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</si>
  <si>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</si>
  <si>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</si>
  <si>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</si>
  <si>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</si>
  <si>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</si>
  <si>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</si>
  <si>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</si>
  <si>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</si>
  <si>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</si>
  <si>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</si>
  <si>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</si>
  <si>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</si>
  <si>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</si>
  <si>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</si>
  <si>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</si>
  <si>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</si>
  <si>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</si>
  <si>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</si>
  <si>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</si>
  <si>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</si>
  <si>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</si>
  <si>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</si>
  <si>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</si>
  <si>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</si>
  <si>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</si>
  <si>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</si>
  <si>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</si>
  <si>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</si>
  <si>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</si>
  <si>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</si>
  <si>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</si>
  <si>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</si>
  <si>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</si>
  <si>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</si>
  <si>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</si>
  <si>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</si>
  <si>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</si>
  <si>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</si>
  <si>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</si>
  <si>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</si>
  <si>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</si>
  <si>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</si>
  <si>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</si>
  <si>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</si>
  <si>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</si>
  <si>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</si>
  <si>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</si>
  <si>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</si>
  <si>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</si>
  <si>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</si>
  <si>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</si>
  <si>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</si>
  <si>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</si>
  <si>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</si>
  <si>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</si>
  <si>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</si>
  <si>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</si>
  <si>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</si>
  <si>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</si>
  <si>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</si>
  <si>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</si>
  <si>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</si>
  <si>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</si>
  <si>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</si>
  <si>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</si>
  <si>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</si>
  <si>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</si>
  <si>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</si>
  <si>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</si>
  <si>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</si>
  <si>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</si>
  <si>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</si>
  <si>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</si>
  <si>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</si>
  <si>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</si>
  <si>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</si>
  <si>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</si>
  <si>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</si>
  <si>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</si>
  <si>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</si>
  <si>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</si>
  <si>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</si>
  <si>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</si>
  <si>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</si>
  <si>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</si>
  <si>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</si>
  <si>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</si>
  <si>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</si>
  <si>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</si>
  <si>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</si>
  <si>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</si>
  <si>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</si>
  <si>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</si>
  <si>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</si>
  <si>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</si>
  <si>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</si>
  <si>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</si>
  <si>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</si>
  <si>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</si>
  <si>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</si>
  <si>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</si>
  <si>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</si>
  <si>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</si>
  <si>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</si>
  <si>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</si>
  <si>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</si>
  <si>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</si>
  <si>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</si>
  <si>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</si>
  <si>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</si>
  <si>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</si>
  <si>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</si>
  <si>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</si>
  <si>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</si>
  <si>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</si>
  <si>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</si>
  <si>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</si>
  <si>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</si>
  <si>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</si>
  <si>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</si>
  <si>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</si>
  <si>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</si>
  <si>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</si>
  <si>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</si>
  <si>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</si>
  <si>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</si>
  <si>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</si>
  <si>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</si>
  <si>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</si>
  <si>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</si>
  <si>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</si>
  <si>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</si>
  <si>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</si>
  <si>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</si>
  <si>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</si>
  <si>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</si>
  <si>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</si>
  <si>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</si>
  <si>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</si>
  <si>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</si>
  <si>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</si>
  <si>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</si>
  <si>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</si>
  <si>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</si>
  <si>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</si>
  <si>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</si>
  <si>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</si>
  <si>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</si>
  <si>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</si>
  <si>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</si>
  <si>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</si>
  <si>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</si>
  <si>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</si>
  <si>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</si>
  <si>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</si>
  <si>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</si>
  <si>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</si>
  <si>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</si>
  <si>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</si>
  <si>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</si>
  <si>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</si>
  <si>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</si>
  <si>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</si>
  <si>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</si>
  <si>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</si>
  <si>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</si>
  <si>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</si>
  <si>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</si>
  <si>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</si>
  <si>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</si>
  <si>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</si>
  <si>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</si>
  <si>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</si>
  <si>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</si>
  <si>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</si>
  <si>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</si>
  <si>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</si>
  <si>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</si>
  <si>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</si>
  <si>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</si>
  <si>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</si>
  <si>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</si>
  <si>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</si>
  <si>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</si>
  <si>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</si>
  <si>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</si>
  <si>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</si>
  <si>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</si>
  <si>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</si>
  <si>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</si>
  <si>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</si>
  <si>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</si>
  <si>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</si>
  <si>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</si>
  <si>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</si>
  <si>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</si>
  <si>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</si>
  <si>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</si>
  <si>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</si>
  <si>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</si>
  <si>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</si>
  <si>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</si>
  <si>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</si>
  <si>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</si>
  <si>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</si>
  <si>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</si>
  <si>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</si>
  <si>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</si>
  <si>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</si>
  <si>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</si>
  <si>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</si>
  <si>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</si>
  <si>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</si>
  <si>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</si>
  <si>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</si>
  <si>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</si>
  <si>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</si>
  <si>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</si>
  <si>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</si>
  <si>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</si>
  <si>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</si>
  <si>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</si>
  <si>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</si>
  <si>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</si>
  <si>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</si>
  <si>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</si>
  <si>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</si>
  <si>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</si>
  <si>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</si>
  <si>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</si>
  <si>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</si>
  <si>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</si>
  <si>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</si>
  <si>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</si>
  <si>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</si>
  <si>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</si>
  <si>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</si>
  <si>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</si>
  <si>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</si>
  <si>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</si>
  <si>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</si>
  <si>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</si>
  <si>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</si>
  <si>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</si>
  <si>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</si>
  <si>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</si>
  <si>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</si>
  <si>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</si>
  <si>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</si>
  <si>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</si>
  <si>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</si>
  <si>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</si>
  <si>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</si>
  <si>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</si>
  <si>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</si>
  <si>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</si>
  <si>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</si>
  <si>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</si>
  <si>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</si>
  <si>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</si>
  <si>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</si>
  <si>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</si>
  <si>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</si>
  <si>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</si>
  <si>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</si>
  <si>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</si>
  <si>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</si>
  <si>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</si>
  <si>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</si>
  <si>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</si>
  <si>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</si>
  <si>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</si>
  <si>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</si>
  <si>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</si>
  <si>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</si>
  <si>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</si>
  <si>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</si>
  <si>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</si>
  <si>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</si>
  <si>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</si>
  <si>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</si>
  <si>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</si>
  <si>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</si>
  <si>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</si>
  <si>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</si>
  <si>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</si>
  <si>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</si>
  <si>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</si>
  <si>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</si>
  <si>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</si>
  <si>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</si>
  <si>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</si>
  <si>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</si>
  <si>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</si>
  <si>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</si>
  <si>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</si>
  <si>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</si>
  <si>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</si>
  <si>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</si>
  <si>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</si>
  <si>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</si>
  <si>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</si>
  <si>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</si>
  <si>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</si>
  <si>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</si>
  <si>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</si>
  <si>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</si>
  <si>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</si>
  <si>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</si>
  <si>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</si>
  <si>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</si>
  <si>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</si>
  <si>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</si>
  <si>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</si>
  <si>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</si>
  <si>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</si>
  <si>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</si>
  <si>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</si>
  <si>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</si>
  <si>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</si>
  <si>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</si>
  <si>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</si>
  <si>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</si>
  <si>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</si>
  <si>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</si>
  <si>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</si>
  <si>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</si>
  <si>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</si>
  <si>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</si>
  <si>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</si>
  <si>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</si>
  <si>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</si>
  <si>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</si>
  <si>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</si>
  <si>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</si>
  <si>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</si>
  <si>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</si>
  <si>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</si>
  <si>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</si>
  <si>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</si>
  <si>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</si>
  <si>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</si>
  <si>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</si>
  <si>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</si>
  <si>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</si>
  <si>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</si>
  <si>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</si>
  <si>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</si>
  <si>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</si>
  <si>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</si>
  <si>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</si>
  <si>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</si>
  <si>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</si>
  <si>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</si>
  <si>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</si>
  <si>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</si>
  <si>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</si>
  <si>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</si>
  <si>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</si>
  <si>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</si>
  <si>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</si>
  <si>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</si>
  <si>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</si>
  <si>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</si>
  <si>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</si>
  <si>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</si>
  <si>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</si>
  <si>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</si>
  <si>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</si>
  <si>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</si>
  <si>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</si>
  <si>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</si>
  <si>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</si>
  <si>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</si>
  <si>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</si>
  <si>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</si>
  <si>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</si>
  <si>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</si>
  <si>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</si>
  <si>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</si>
  <si>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</si>
  <si>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</si>
  <si>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</si>
  <si>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</si>
  <si>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</si>
  <si>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</si>
  <si>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</si>
  <si>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</si>
  <si>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</si>
  <si>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</si>
  <si>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</si>
  <si>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</si>
  <si>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</si>
  <si>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</si>
  <si>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</si>
  <si>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</si>
  <si>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</si>
  <si>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</si>
  <si>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</si>
  <si>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</si>
  <si>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</si>
  <si>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</si>
  <si>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</si>
  <si>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</si>
  <si>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</si>
  <si>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</si>
  <si>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</si>
  <si>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</si>
  <si>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</si>
  <si>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</si>
  <si>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</si>
  <si>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</si>
  <si>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</si>
  <si>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</si>
  <si>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</si>
  <si>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</si>
  <si>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</si>
  <si>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</si>
  <si>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</si>
  <si>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</si>
  <si>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</si>
  <si>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</si>
  <si>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</si>
  <si>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</si>
  <si>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</si>
  <si>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</si>
  <si>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</si>
  <si>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</si>
  <si>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</si>
  <si>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</si>
  <si>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</si>
  <si>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</si>
  <si>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</si>
  <si>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</si>
  <si>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</si>
  <si>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</si>
  <si>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</si>
  <si>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</si>
  <si>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</si>
  <si>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</si>
  <si>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</si>
  <si>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</si>
  <si>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</si>
  <si>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</si>
  <si>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</si>
  <si>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</si>
  <si>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</si>
  <si>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</si>
  <si>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</si>
  <si>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</si>
  <si>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</si>
  <si>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</si>
  <si>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</si>
  <si>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</si>
  <si>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</si>
  <si>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</si>
  <si>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</si>
  <si>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</si>
  <si>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</si>
  <si>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</si>
  <si>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</si>
  <si>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</si>
  <si>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</si>
  <si>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</si>
  <si>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</si>
  <si>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</si>
  <si>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</si>
  <si>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</si>
  <si>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</si>
  <si>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</si>
  <si>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</si>
  <si>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</si>
  <si>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</si>
  <si>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</si>
  <si>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</si>
  <si>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</si>
  <si>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</si>
  <si>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</si>
  <si>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</si>
  <si>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</si>
  <si>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</si>
  <si>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</si>
  <si>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</si>
  <si>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</si>
  <si>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</si>
  <si>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</si>
  <si>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</si>
  <si>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</si>
  <si>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</si>
  <si>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</si>
  <si>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</si>
  <si>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</si>
  <si>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</si>
  <si>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</si>
  <si>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</si>
  <si>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</si>
  <si>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</si>
  <si>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</si>
  <si>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</si>
  <si>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</si>
  <si>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</si>
  <si>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</si>
  <si>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</si>
  <si>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</si>
  <si>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</si>
  <si>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</si>
  <si>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</si>
  <si>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</si>
  <si>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</si>
  <si>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</si>
  <si>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</si>
  <si>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</si>
  <si>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</si>
  <si>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</si>
  <si>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</si>
  <si>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</si>
  <si>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</si>
  <si>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</si>
  <si>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</si>
  <si>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</si>
  <si>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</si>
  <si>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</si>
  <si>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</si>
  <si>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</si>
  <si>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</si>
  <si>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</si>
  <si>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</si>
  <si>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</si>
  <si>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</si>
  <si>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</si>
  <si>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</si>
  <si>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</si>
  <si>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</si>
  <si>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</si>
  <si>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</si>
  <si>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</si>
  <si>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</si>
  <si>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</si>
  <si>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</si>
  <si>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</si>
  <si>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</si>
  <si>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</si>
  <si>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</si>
  <si>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</si>
  <si>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</si>
  <si>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</si>
  <si>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</si>
  <si>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</si>
  <si>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</si>
  <si>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</si>
  <si>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</si>
  <si>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</si>
  <si>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</si>
  <si>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</si>
  <si>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</si>
  <si>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</si>
  <si>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</si>
  <si>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</si>
  <si>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</si>
  <si>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</si>
  <si>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</si>
  <si>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</si>
  <si>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</si>
  <si>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</si>
  <si>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</si>
  <si>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</si>
  <si>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</si>
  <si>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</si>
  <si>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</si>
  <si>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</si>
  <si>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</si>
  <si>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</si>
  <si>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</si>
  <si>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</si>
  <si>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</si>
  <si>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</si>
  <si>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</si>
  <si>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</si>
  <si>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</si>
  <si>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</si>
  <si>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</si>
  <si>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</si>
  <si>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</si>
  <si>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</si>
  <si>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</si>
  <si>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</si>
  <si>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</si>
  <si>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</si>
  <si>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</si>
  <si>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</si>
  <si>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</si>
  <si>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</si>
  <si>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</si>
  <si>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</si>
  <si>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</si>
  <si>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</si>
  <si>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</si>
  <si>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</si>
  <si>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</si>
  <si>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</si>
  <si>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</si>
  <si>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</si>
  <si>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</si>
  <si>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</si>
  <si>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</si>
  <si>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</si>
  <si>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</si>
  <si>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</si>
  <si>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</si>
  <si>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</si>
  <si>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</si>
  <si>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</si>
  <si>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</si>
  <si>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</si>
  <si>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</si>
  <si>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</si>
  <si>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</si>
  <si>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</si>
  <si>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</si>
  <si>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</si>
  <si>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</si>
  <si>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</si>
  <si>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</si>
  <si>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</si>
  <si>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</si>
  <si>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</si>
  <si>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</si>
  <si>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</si>
  <si>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</si>
  <si>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</si>
  <si>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</si>
  <si>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</si>
  <si>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</si>
  <si>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</si>
  <si>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</si>
  <si>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</si>
  <si>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</si>
  <si>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</si>
  <si>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</si>
  <si>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</si>
  <si>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</si>
  <si>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</si>
  <si>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</si>
  <si>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</si>
  <si>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</si>
  <si>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</si>
  <si>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</si>
  <si>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</si>
  <si>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</si>
  <si>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</si>
  <si>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</si>
  <si>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</si>
  <si>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</si>
  <si>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</si>
  <si>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</si>
  <si>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</si>
  <si>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</si>
  <si>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</si>
  <si>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</si>
  <si>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</si>
  <si>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</si>
  <si>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</si>
  <si>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</si>
  <si>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</si>
  <si>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</si>
  <si>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</si>
  <si>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</si>
  <si>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</si>
  <si>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</si>
  <si>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</si>
  <si>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</si>
  <si>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</si>
  <si>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</si>
  <si>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</si>
  <si>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</si>
  <si>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</si>
  <si>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</si>
  <si>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</si>
  <si>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</si>
  <si>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</si>
  <si>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</si>
  <si>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</si>
  <si>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</si>
  <si>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</si>
  <si>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</si>
  <si>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</si>
  <si>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</si>
  <si>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</si>
  <si>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</si>
  <si>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</si>
  <si>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</si>
  <si>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</si>
  <si>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</si>
  <si>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</si>
  <si>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</si>
  <si>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</si>
  <si>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</si>
  <si>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</si>
  <si>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</si>
  <si>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</si>
  <si>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</si>
  <si>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</si>
  <si>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</si>
  <si>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</si>
  <si>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</si>
  <si>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</si>
  <si>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</si>
  <si>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</si>
  <si>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</si>
  <si>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</si>
  <si>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</si>
  <si>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</si>
  <si>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</si>
  <si>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</si>
  <si>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</si>
  <si>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</si>
  <si>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</si>
  <si>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</si>
  <si>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</si>
  <si>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</si>
  <si>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</si>
  <si>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</si>
  <si>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</si>
  <si>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</si>
  <si>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</si>
  <si>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</si>
  <si>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</si>
  <si>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</si>
  <si>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</si>
  <si>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</si>
  <si>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</si>
  <si>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</si>
  <si>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</si>
  <si>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</si>
  <si>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</si>
  <si>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</si>
  <si>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</si>
  <si>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</si>
  <si>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</si>
  <si>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</si>
  <si>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</si>
  <si>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</si>
  <si>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</si>
  <si>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</si>
  <si>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</si>
  <si>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</si>
  <si>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</si>
  <si>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</si>
  <si>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</si>
  <si>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</si>
  <si>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</si>
  <si>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</si>
  <si>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</si>
  <si>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</si>
  <si>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</si>
  <si>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</si>
  <si>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</si>
  <si>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</si>
  <si>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</si>
  <si>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</si>
  <si>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</si>
  <si>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</si>
  <si>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</si>
  <si>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</si>
  <si>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</si>
  <si>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</si>
  <si>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</si>
  <si>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</si>
  <si>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</si>
  <si>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</si>
  <si>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</si>
  <si>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</si>
  <si>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</si>
  <si>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</si>
  <si>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</si>
  <si>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</si>
  <si>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</si>
  <si>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</si>
  <si>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</si>
  <si>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</si>
  <si>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</si>
  <si>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</si>
  <si>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</si>
  <si>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</si>
  <si>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</si>
  <si>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</si>
  <si>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</si>
  <si>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</si>
  <si>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</si>
  <si>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</si>
  <si>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</si>
  <si>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</si>
  <si>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</si>
  <si>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</si>
  <si>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</si>
  <si>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</si>
  <si>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</si>
  <si>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</si>
  <si>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</si>
  <si>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</si>
  <si>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</si>
  <si>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</si>
  <si>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</si>
  <si>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</si>
  <si>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</si>
  <si>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</si>
  <si>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</si>
  <si>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</si>
  <si>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</si>
  <si>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</si>
  <si>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</si>
  <si>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</si>
  <si>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</si>
  <si>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</si>
  <si>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</si>
  <si>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</si>
  <si>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</si>
  <si>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</si>
  <si>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</si>
  <si>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</si>
  <si>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</si>
  <si>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</si>
  <si>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</si>
  <si>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</si>
  <si>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</si>
  <si>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</si>
  <si>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</si>
  <si>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</si>
  <si>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</si>
  <si>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</si>
  <si>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</si>
  <si>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</si>
  <si>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</si>
  <si>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</si>
  <si>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</si>
  <si>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</si>
  <si>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</si>
  <si>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</si>
  <si>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</si>
  <si>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</si>
  <si>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</si>
  <si>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</si>
  <si>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</si>
  <si>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</si>
  <si>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</si>
  <si>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</si>
  <si>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</si>
  <si>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</si>
  <si>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</si>
  <si>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</si>
  <si>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</si>
  <si>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</si>
  <si>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</si>
  <si>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</si>
  <si>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</si>
  <si>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</si>
  <si>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</si>
  <si>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</si>
  <si>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</si>
  <si>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</si>
  <si>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</si>
  <si>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</si>
  <si>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</si>
  <si>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</si>
  <si>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</si>
  <si>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</si>
  <si>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</si>
  <si>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</si>
  <si>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</si>
  <si>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</si>
  <si>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</si>
  <si>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</si>
  <si>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</si>
  <si>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</si>
  <si>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</si>
  <si>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</si>
  <si>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</si>
  <si>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</si>
  <si>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</si>
  <si>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</si>
  <si>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</si>
  <si>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</si>
  <si>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</si>
  <si>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</si>
  <si>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</si>
  <si>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</si>
  <si>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</si>
  <si>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</si>
  <si>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</si>
  <si>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</si>
  <si>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</si>
  <si>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</si>
  <si>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</si>
  <si>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</si>
  <si>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</si>
  <si>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</si>
  <si>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</si>
  <si>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</si>
  <si>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</si>
  <si>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</si>
  <si>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</si>
  <si>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</si>
  <si>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</si>
  <si>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</si>
  <si>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</si>
  <si>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</si>
  <si>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</si>
  <si>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</si>
  <si>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</si>
  <si>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</si>
  <si>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</si>
  <si>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</si>
  <si>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</si>
  <si>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</si>
  <si>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</si>
  <si>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</si>
  <si>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</si>
  <si>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</si>
  <si>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</si>
  <si>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</si>
  <si>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</si>
  <si>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</si>
  <si>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</si>
  <si>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</si>
  <si>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</si>
  <si>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</si>
  <si>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</si>
  <si>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</si>
  <si>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</si>
  <si>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</si>
  <si>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</si>
  <si>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</si>
  <si>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</si>
  <si>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</si>
  <si>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</si>
  <si>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</si>
  <si>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</si>
  <si>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</si>
  <si>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</si>
  <si>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</si>
  <si>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</si>
  <si>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</si>
  <si>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</si>
  <si>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</si>
  <si>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</si>
  <si>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</si>
  <si>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</si>
  <si>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</si>
  <si>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</si>
  <si>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</si>
  <si>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</si>
  <si>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</si>
  <si>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</si>
  <si>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</si>
  <si>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</si>
  <si>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</si>
  <si>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</si>
  <si>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</si>
  <si>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</si>
  <si>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</si>
  <si>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</si>
  <si>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</si>
  <si>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</si>
  <si>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</si>
  <si>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</si>
  <si>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</si>
  <si>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</si>
  <si>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</si>
  <si>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</si>
  <si>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</si>
  <si>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</si>
  <si>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</si>
  <si>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</si>
  <si>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</si>
  <si>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</si>
  <si>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</si>
  <si>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</si>
  <si>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</si>
  <si>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</si>
  <si>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</si>
  <si>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</si>
  <si>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</si>
  <si>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</si>
  <si>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</si>
  <si>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</si>
  <si>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</si>
  <si>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</si>
  <si>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</si>
  <si>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</si>
  <si>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</si>
  <si>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</si>
  <si>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</si>
  <si>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</si>
  <si>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</si>
  <si>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</si>
  <si>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</si>
  <si>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</si>
  <si>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</si>
  <si>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</si>
  <si>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</si>
  <si>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</si>
  <si>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</si>
  <si>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</si>
  <si>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</si>
  <si>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</si>
  <si>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</si>
  <si>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</si>
  <si>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</si>
  <si>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</si>
  <si>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</si>
  <si>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</si>
  <si>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</si>
  <si>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</si>
  <si>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</si>
  <si>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</si>
  <si>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</si>
  <si>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</si>
  <si>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</si>
  <si>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</si>
  <si>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</si>
  <si>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</si>
  <si>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</si>
  <si>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</si>
  <si>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</si>
  <si>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</si>
  <si>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</si>
  <si>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</si>
  <si>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</si>
  <si>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</si>
  <si>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</si>
  <si>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</si>
  <si>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</si>
  <si>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</si>
  <si>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</si>
  <si>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</si>
  <si>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</si>
  <si>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</si>
  <si>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</si>
  <si>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</si>
  <si>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</si>
  <si>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</si>
  <si>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</si>
  <si>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</si>
  <si>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</si>
  <si>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</si>
  <si>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</si>
  <si>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</si>
  <si>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</si>
  <si>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</si>
  <si>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</si>
  <si>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</si>
  <si>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</si>
  <si>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</si>
  <si>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</si>
  <si>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</si>
  <si>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</si>
  <si>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</si>
  <si>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</si>
  <si>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</si>
  <si>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</si>
  <si>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</si>
  <si>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</si>
  <si>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</si>
  <si>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</si>
  <si>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</si>
  <si>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</si>
  <si>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</si>
  <si>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</si>
  <si>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</si>
  <si>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</si>
  <si>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</si>
  <si>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</si>
  <si>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</si>
  <si>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</si>
  <si>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</si>
  <si>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</si>
  <si>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</si>
  <si>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</si>
  <si>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</si>
  <si>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</si>
  <si>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</si>
  <si>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</si>
  <si>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</si>
  <si>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</si>
  <si>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</si>
  <si>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</si>
  <si>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</si>
  <si>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</si>
  <si>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</si>
  <si>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</si>
  <si>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</si>
  <si>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</si>
  <si>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</si>
  <si>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</si>
  <si>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</si>
  <si>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</si>
  <si>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</si>
  <si>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</si>
  <si>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</si>
  <si>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</si>
  <si>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</si>
  <si>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</si>
  <si>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</si>
  <si>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</si>
  <si>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</si>
  <si>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</si>
  <si>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</si>
  <si>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</si>
  <si>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</si>
  <si>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</si>
  <si>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</si>
  <si>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</si>
  <si>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</si>
  <si>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</si>
  <si>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</si>
  <si>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</si>
  <si>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</si>
  <si>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</si>
  <si>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</si>
  <si>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</si>
  <si>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</si>
  <si>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</si>
  <si>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</si>
  <si>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</si>
  <si>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</si>
  <si>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</si>
  <si>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</si>
  <si>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</si>
  <si>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</si>
  <si>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</si>
  <si>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</si>
  <si>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</si>
  <si>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</si>
  <si>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</si>
  <si>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</si>
  <si>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</si>
  <si>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</si>
  <si>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</si>
  <si>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</si>
  <si>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</si>
  <si>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</si>
  <si>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</si>
  <si>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</si>
  <si>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</si>
  <si>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</si>
  <si>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</si>
  <si>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</si>
  <si>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</si>
  <si>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</si>
  <si>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</si>
  <si>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</si>
  <si>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</si>
  <si>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</si>
  <si>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</si>
  <si>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</si>
  <si>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</si>
  <si>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</si>
  <si>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</si>
  <si>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</si>
  <si>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</si>
  <si>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</si>
  <si>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</si>
  <si>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</si>
  <si>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</si>
  <si>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</si>
  <si>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</si>
  <si>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</si>
  <si>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</si>
  <si>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</si>
  <si>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</si>
  <si>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</si>
  <si>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</si>
  <si>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</si>
  <si>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</si>
  <si>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</si>
  <si>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</si>
  <si>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</si>
  <si>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</si>
  <si>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</si>
  <si>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</si>
  <si>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</si>
  <si>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</si>
  <si>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</si>
  <si>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</si>
  <si>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</si>
  <si>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</si>
  <si>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</si>
  <si>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</si>
  <si>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</si>
  <si>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</si>
  <si>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</si>
  <si>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</si>
  <si>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</si>
  <si>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</si>
  <si>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</si>
  <si>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</si>
  <si>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</si>
  <si>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</si>
  <si>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</si>
  <si>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</si>
  <si>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</si>
  <si>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</si>
  <si>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</si>
  <si>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</si>
  <si>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</si>
  <si>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</si>
  <si>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</si>
  <si>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</si>
  <si>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</si>
  <si>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</si>
  <si>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</si>
  <si>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</si>
  <si>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</si>
  <si>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</si>
  <si>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</si>
  <si>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</si>
  <si>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</si>
  <si>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</si>
  <si>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</si>
  <si>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</si>
  <si>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</si>
  <si>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</si>
  <si>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</si>
  <si>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</si>
  <si>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</si>
  <si>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</si>
  <si>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</si>
  <si>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</si>
  <si>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</si>
  <si>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</si>
  <si>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</si>
  <si>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</si>
  <si>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</si>
  <si>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</si>
  <si>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</si>
  <si>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</si>
  <si>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</si>
  <si>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</si>
  <si>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</si>
  <si>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</si>
  <si>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</si>
  <si>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</si>
  <si>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</si>
  <si>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</si>
  <si>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</si>
  <si>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</si>
  <si>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</si>
  <si>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</si>
  <si>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</si>
  <si>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</si>
  <si>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</si>
  <si>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</si>
  <si>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</si>
  <si>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</si>
  <si>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</si>
  <si>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</si>
  <si>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</si>
  <si>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</si>
  <si>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</si>
  <si>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</si>
  <si>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</si>
  <si>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</si>
  <si>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</si>
  <si>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</si>
  <si>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</si>
  <si>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</si>
  <si>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</si>
  <si>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</si>
  <si>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</si>
  <si>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</si>
  <si>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</si>
  <si>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</si>
  <si>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</si>
  <si>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</si>
  <si>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</si>
  <si>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</si>
  <si>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</si>
  <si>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</si>
  <si>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</si>
  <si>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</si>
  <si>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</si>
  <si>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</si>
  <si>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</si>
  <si>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</si>
  <si>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</si>
  <si>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</si>
  <si>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</si>
  <si>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</si>
  <si>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</si>
  <si>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</si>
  <si>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</si>
  <si>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</si>
  <si>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</si>
  <si>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</si>
  <si>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</si>
  <si>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</si>
  <si>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</si>
  <si>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</si>
  <si>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</si>
  <si>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</si>
  <si>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</si>
  <si>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</si>
  <si>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</si>
  <si>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</si>
  <si>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</si>
  <si>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</si>
  <si>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</si>
  <si>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</si>
  <si>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</si>
  <si>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</si>
  <si>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</si>
  <si>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</si>
  <si>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</si>
  <si>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</si>
  <si>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</si>
  <si>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</si>
  <si>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</si>
  <si>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</si>
  <si>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</si>
  <si>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</si>
  <si>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</si>
  <si>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</si>
  <si>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</si>
  <si>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</si>
  <si>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</si>
  <si>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</si>
  <si>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</si>
  <si>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</si>
  <si>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</si>
  <si>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</si>
  <si>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</si>
  <si>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</si>
  <si>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</si>
  <si>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</si>
  <si>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</si>
  <si>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</si>
  <si>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</si>
  <si>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</si>
  <si>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</si>
  <si>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</si>
  <si>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</si>
  <si>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</si>
  <si>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</si>
  <si>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</si>
  <si>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</si>
  <si>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</si>
  <si>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</si>
  <si>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</si>
  <si>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</si>
  <si>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</si>
  <si>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</si>
  <si>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</si>
  <si>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</si>
  <si>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</si>
  <si>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</si>
  <si>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</si>
  <si>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</si>
  <si>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</si>
  <si>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</si>
  <si>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</si>
  <si>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</si>
  <si>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</si>
  <si>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</si>
  <si>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</si>
  <si>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</si>
  <si>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</si>
  <si>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</si>
  <si>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</si>
  <si>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</si>
  <si>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</si>
  <si>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</si>
  <si>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</si>
  <si>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</si>
  <si>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</si>
  <si>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</si>
  <si>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</si>
  <si>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</si>
  <si>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</si>
  <si>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</si>
  <si>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</si>
  <si>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</si>
  <si>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</si>
  <si>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</si>
  <si>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</si>
  <si>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</si>
  <si>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</si>
  <si>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</si>
  <si>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</si>
  <si>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</si>
  <si>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</si>
  <si>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</si>
  <si>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</si>
  <si>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</si>
  <si>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</si>
  <si>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</si>
  <si>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</si>
  <si>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</si>
  <si>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</si>
  <si>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</si>
  <si>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</si>
  <si>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</si>
  <si>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</si>
  <si>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</si>
  <si>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</si>
  <si>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</si>
  <si>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</si>
  <si>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</si>
  <si>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</si>
  <si>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</si>
  <si>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</si>
  <si>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</si>
  <si>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</si>
  <si>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</si>
  <si>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</si>
  <si>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</si>
  <si>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</si>
  <si>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</si>
  <si>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</si>
  <si>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</si>
  <si>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</si>
  <si>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</si>
  <si>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</si>
  <si>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</si>
  <si>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</si>
  <si>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</si>
  <si>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</si>
  <si>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</si>
  <si>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</si>
  <si>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</si>
  <si>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</si>
  <si>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</si>
  <si>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</si>
  <si>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</si>
  <si>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</si>
  <si>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</si>
  <si>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</si>
  <si>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</si>
  <si>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</si>
  <si>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</si>
  <si>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</si>
  <si>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</si>
  <si>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</si>
  <si>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</si>
  <si>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</si>
  <si>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</si>
  <si>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</si>
  <si>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</si>
  <si>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</si>
  <si>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</si>
  <si>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</si>
  <si>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</si>
  <si>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</si>
  <si>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</si>
  <si>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</si>
  <si>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</si>
  <si>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</si>
  <si>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</si>
  <si>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</si>
  <si>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</si>
  <si>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</si>
  <si>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</si>
  <si>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</si>
  <si>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</si>
  <si>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</si>
  <si>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</si>
  <si>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</si>
  <si>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</si>
  <si>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</si>
  <si>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</si>
  <si>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</si>
  <si>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</si>
  <si>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</si>
  <si>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</si>
  <si>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</si>
  <si>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</si>
  <si>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</si>
  <si>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</si>
  <si>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</si>
  <si>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</si>
  <si>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</si>
  <si>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</si>
  <si>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</si>
  <si>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</si>
  <si>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</si>
  <si>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</si>
  <si>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</si>
  <si>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</si>
  <si>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</si>
  <si>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</si>
  <si>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</si>
  <si>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</si>
  <si>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</si>
  <si>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</si>
  <si>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</si>
  <si>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</si>
  <si>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</si>
  <si>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</si>
  <si>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</si>
  <si>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</si>
  <si>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</si>
  <si>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</si>
  <si>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</si>
  <si>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</si>
  <si>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</si>
  <si>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</si>
  <si>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</si>
  <si>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</si>
  <si>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</si>
  <si>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</si>
  <si>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</si>
  <si>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</si>
  <si>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</si>
  <si>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</si>
  <si>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</si>
  <si>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</si>
  <si>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</si>
  <si>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</si>
  <si>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</si>
  <si>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</si>
  <si>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</si>
  <si>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</si>
  <si>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</si>
  <si>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</si>
  <si>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</si>
  <si>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</si>
  <si>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</si>
  <si>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</si>
  <si>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</si>
  <si>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</si>
  <si>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</si>
  <si>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</si>
  <si>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</si>
  <si>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</si>
  <si>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</si>
  <si>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</si>
  <si>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</si>
  <si>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</si>
  <si>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</si>
  <si>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</si>
  <si>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</si>
  <si>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</si>
  <si>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</si>
  <si>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</si>
  <si>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</si>
  <si>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</si>
  <si>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</si>
  <si>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</si>
  <si>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</si>
  <si>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</si>
  <si>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</si>
  <si>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</si>
  <si>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</si>
  <si>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</si>
  <si>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</si>
  <si>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</si>
  <si>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</si>
  <si>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</si>
  <si>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</si>
  <si>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</si>
  <si>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</si>
  <si>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</si>
  <si>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</si>
  <si>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</si>
  <si>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</si>
  <si>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</si>
  <si>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</si>
  <si>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</si>
  <si>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</si>
  <si>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</si>
  <si>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</si>
  <si>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</si>
  <si>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</si>
  <si>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</si>
  <si>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</si>
  <si>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</si>
  <si>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</si>
  <si>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</si>
  <si>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</si>
  <si>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</si>
  <si>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</si>
  <si>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</si>
  <si>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</si>
  <si>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</si>
  <si>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</si>
  <si>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</si>
  <si>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</si>
  <si>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</si>
  <si>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</si>
  <si>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</si>
  <si>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</si>
  <si>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</si>
  <si>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</si>
  <si>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</si>
  <si>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</si>
  <si>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</si>
  <si>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</si>
  <si>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</si>
  <si>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</si>
  <si>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</si>
  <si>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</si>
  <si>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</si>
  <si>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</si>
  <si>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</si>
  <si>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</si>
  <si>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</si>
  <si>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</si>
  <si>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</si>
  <si>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</si>
  <si>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</si>
  <si>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</si>
  <si>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</si>
  <si>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</si>
  <si>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</si>
  <si>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</si>
  <si>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</si>
  <si>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</si>
  <si>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</si>
  <si>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</si>
  <si>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</si>
  <si>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</si>
  <si>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</si>
  <si>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</si>
  <si>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</si>
  <si>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</si>
  <si>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</si>
  <si>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</si>
  <si>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</si>
  <si>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</si>
  <si>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</si>
  <si>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</si>
  <si>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</si>
  <si>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</si>
  <si>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</si>
  <si>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</si>
  <si>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</si>
  <si>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</si>
  <si>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</si>
  <si>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</si>
  <si>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</si>
  <si>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</si>
  <si>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</si>
  <si>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</si>
  <si>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</si>
  <si>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</si>
  <si>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</si>
  <si>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</si>
  <si>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</si>
  <si>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</si>
  <si>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</si>
  <si>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</si>
  <si>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</si>
  <si>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</si>
  <si>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</si>
  <si>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</si>
  <si>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</si>
  <si>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</si>
  <si>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</si>
  <si>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</si>
  <si>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</si>
  <si>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</si>
  <si>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</si>
  <si>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</si>
  <si>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</si>
  <si>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</si>
  <si>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</si>
  <si>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</si>
  <si>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</si>
  <si>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</si>
  <si>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</si>
  <si>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</si>
  <si>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</si>
  <si>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</si>
  <si>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</si>
  <si>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</si>
  <si>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</si>
  <si>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</si>
  <si>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</si>
  <si>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</si>
  <si>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</si>
  <si>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</si>
  <si>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</si>
  <si>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</si>
  <si>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</si>
  <si>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</si>
  <si>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</si>
  <si>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</si>
  <si>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</si>
  <si>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</si>
  <si>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</si>
  <si>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</si>
  <si>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</si>
  <si>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</si>
  <si>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</si>
  <si>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</si>
  <si>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</si>
  <si>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</si>
  <si>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</si>
  <si>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</si>
  <si>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</si>
  <si>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</si>
  <si>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</si>
  <si>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</si>
  <si>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</si>
  <si>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</si>
  <si>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</si>
  <si>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</si>
  <si>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</si>
  <si>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</si>
  <si>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</si>
  <si>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</si>
  <si>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</si>
  <si>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</si>
  <si>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</si>
  <si>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</si>
  <si>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</si>
  <si>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</si>
  <si>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</si>
  <si>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</si>
  <si>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</si>
  <si>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</si>
  <si>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</si>
  <si>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</si>
  <si>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</si>
  <si>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</si>
  <si>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</si>
  <si>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</si>
  <si>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</si>
  <si>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</si>
  <si>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</si>
  <si>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</si>
  <si>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</si>
  <si>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</si>
  <si>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</si>
  <si>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</si>
  <si>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</si>
  <si>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</si>
  <si>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</si>
  <si>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</si>
  <si>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</si>
  <si>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</si>
  <si>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</si>
  <si>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</si>
  <si>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</si>
  <si>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</si>
  <si>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</si>
  <si>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</si>
  <si>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</si>
  <si>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</si>
  <si>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</si>
  <si>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</si>
  <si>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</si>
  <si>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</si>
  <si>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</si>
  <si>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</si>
  <si>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</si>
  <si>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</si>
  <si>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</si>
  <si>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</si>
  <si>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</si>
  <si>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</si>
  <si>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</si>
  <si>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</si>
  <si>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</si>
  <si>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</si>
  <si>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</si>
  <si>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</si>
  <si>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</si>
  <si>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</si>
  <si>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</si>
  <si>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</si>
  <si>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</si>
  <si>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</si>
  <si>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</si>
  <si>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</si>
  <si>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</si>
  <si>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</si>
  <si>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</si>
  <si>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</si>
  <si>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</si>
  <si>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</si>
  <si>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</si>
  <si>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</si>
  <si>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</si>
  <si>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</si>
  <si>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</si>
  <si>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</si>
  <si>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</si>
  <si>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</si>
  <si>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</si>
  <si>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</si>
  <si>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</si>
  <si>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</si>
  <si>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</si>
  <si>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</si>
  <si>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</si>
  <si>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</si>
  <si>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</si>
  <si>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</si>
  <si>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</si>
  <si>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</si>
  <si>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</si>
  <si>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</si>
  <si>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</si>
  <si>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</si>
  <si>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</si>
  <si>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</si>
  <si>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</si>
  <si>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</si>
  <si>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</si>
  <si>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</si>
  <si>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</si>
  <si>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</si>
  <si>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</si>
  <si>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</si>
  <si>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</si>
  <si>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</si>
  <si>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</si>
  <si>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</si>
  <si>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</si>
  <si>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</si>
  <si>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</si>
  <si>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</si>
  <si>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</si>
  <si>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</si>
  <si>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</si>
  <si>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</si>
  <si>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</si>
  <si>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</si>
  <si>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</si>
  <si>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</si>
  <si>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</si>
  <si>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</si>
  <si>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</si>
  <si>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</si>
  <si>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</si>
  <si>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</si>
  <si>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</si>
  <si>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</si>
  <si>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</si>
  <si>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</si>
  <si>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</si>
  <si>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</si>
  <si>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</si>
  <si>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</si>
  <si>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</si>
  <si>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</si>
  <si>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</si>
  <si>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</si>
  <si>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</si>
  <si>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</si>
  <si>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</si>
  <si>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</si>
  <si>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</si>
  <si>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</si>
  <si>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</si>
  <si>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</si>
  <si>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</si>
  <si>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</si>
  <si>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</si>
  <si>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</si>
  <si>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</si>
  <si>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</si>
  <si>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</si>
  <si>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</si>
  <si>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</si>
  <si>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</si>
  <si>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</si>
  <si>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</si>
  <si>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</si>
  <si>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</si>
  <si>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</si>
  <si>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</si>
  <si>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</si>
  <si>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</si>
  <si>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</si>
  <si>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</si>
  <si>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</si>
  <si>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</si>
  <si>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</si>
  <si>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</si>
  <si>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</si>
  <si>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</si>
  <si>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</si>
  <si>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</si>
  <si>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</si>
  <si>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</si>
  <si>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</si>
  <si>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</si>
  <si>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</si>
  <si>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</si>
  <si>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</si>
  <si>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</si>
  <si>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</si>
  <si>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</si>
  <si>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</si>
  <si>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</si>
  <si>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</si>
  <si>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</si>
  <si>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</si>
  <si>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</si>
  <si>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</si>
  <si>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</si>
  <si>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</si>
  <si>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</si>
  <si>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</si>
  <si>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</si>
  <si>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</si>
  <si>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</si>
  <si>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</si>
  <si>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</si>
  <si>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</si>
  <si>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</si>
  <si>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</si>
  <si>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</si>
  <si>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</si>
  <si>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</si>
  <si>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</si>
  <si>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</si>
  <si>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</si>
  <si>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</si>
  <si>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</si>
  <si>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</si>
  <si>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</si>
  <si>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</si>
  <si>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</si>
  <si>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</si>
  <si>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</si>
  <si>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</si>
  <si>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</si>
  <si>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</si>
  <si>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</si>
  <si>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</si>
  <si>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</si>
  <si>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</si>
  <si>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</si>
  <si>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</si>
  <si>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</si>
  <si>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</si>
  <si>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</si>
  <si>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</si>
  <si>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</si>
  <si>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</si>
  <si>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</si>
  <si>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</si>
  <si>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</si>
  <si>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</si>
  <si>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</si>
  <si>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</si>
  <si>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</si>
  <si>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</si>
  <si>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</si>
  <si>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</si>
  <si>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</si>
  <si>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</si>
  <si>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</si>
  <si>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</si>
  <si>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</si>
  <si>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</si>
  <si>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</si>
  <si>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</si>
  <si>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</si>
  <si>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</si>
  <si>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</si>
  <si>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</si>
  <si>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</si>
  <si>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</si>
  <si>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</si>
  <si>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</si>
  <si>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</si>
  <si>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</si>
  <si>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</si>
  <si>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</si>
  <si>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</si>
  <si>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</si>
  <si>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</si>
  <si>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</si>
  <si>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</si>
  <si>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</si>
  <si>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</si>
  <si>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</si>
  <si>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</si>
  <si>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</si>
  <si>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</si>
  <si>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</si>
  <si>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</si>
  <si>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</si>
  <si>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</si>
  <si>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</si>
  <si>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</si>
  <si>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</si>
  <si>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</si>
  <si>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</si>
  <si>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</si>
  <si>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</si>
  <si>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</si>
  <si>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</si>
  <si>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</si>
  <si>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</si>
  <si>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</si>
  <si>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</si>
  <si>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</si>
  <si>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</si>
  <si>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</si>
  <si>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</si>
  <si>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</si>
  <si>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</si>
  <si>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</si>
  <si>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</si>
  <si>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</si>
  <si>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</si>
  <si>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</si>
  <si>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</si>
  <si>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</si>
  <si>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</si>
  <si>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</si>
  <si>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</si>
  <si>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</si>
  <si>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</si>
  <si>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</si>
  <si>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</si>
  <si>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</si>
  <si>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</si>
  <si>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</si>
  <si>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</si>
  <si>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</si>
  <si>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</si>
  <si>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</si>
  <si>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</si>
  <si>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</si>
  <si>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</si>
  <si>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</si>
  <si>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</si>
  <si>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</si>
  <si>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</si>
  <si>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</si>
  <si>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</si>
  <si>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</si>
  <si>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</si>
  <si>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</si>
  <si>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</si>
  <si>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</si>
  <si>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</si>
  <si>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</si>
  <si>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</si>
  <si>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</si>
  <si>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</si>
  <si>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</si>
  <si>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</si>
  <si>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</si>
  <si>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</si>
  <si>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</si>
  <si>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</si>
  <si>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</si>
  <si>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</si>
  <si>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</si>
  <si>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</si>
  <si>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</si>
  <si>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</si>
  <si>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</si>
  <si>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</si>
  <si>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</si>
  <si>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</si>
  <si>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</si>
  <si>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</si>
  <si>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</si>
  <si>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</si>
  <si>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</si>
  <si>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</si>
  <si>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</si>
  <si>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</si>
  <si>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</si>
  <si>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</si>
  <si>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</si>
  <si>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</si>
  <si>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</si>
  <si>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</si>
  <si>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</si>
  <si>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</si>
  <si>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</si>
  <si>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</si>
  <si>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</si>
  <si>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</si>
  <si>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</si>
  <si>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</si>
  <si>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</si>
  <si>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</si>
  <si>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</si>
  <si>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</si>
  <si>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</si>
  <si>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</si>
  <si>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</si>
  <si>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</si>
  <si>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</si>
  <si>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</si>
  <si>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</si>
  <si>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</si>
  <si>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</si>
  <si>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</si>
  <si>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</si>
  <si>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</si>
  <si>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</si>
  <si>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</si>
  <si>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</si>
  <si>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</si>
  <si>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</si>
  <si>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</si>
  <si>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</si>
  <si>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</si>
  <si>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</si>
  <si>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</si>
  <si>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</si>
  <si>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</si>
  <si>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</si>
  <si>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</si>
  <si>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</si>
  <si>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</si>
  <si>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</si>
  <si>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</si>
  <si>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</si>
  <si>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</si>
  <si>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</si>
  <si>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</si>
  <si>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</si>
  <si>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</si>
  <si>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</si>
  <si>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</si>
  <si>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</si>
  <si>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</si>
  <si>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</si>
  <si>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</si>
  <si>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</si>
  <si>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</si>
  <si>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</si>
  <si>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</si>
  <si>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</si>
  <si>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</si>
  <si>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</si>
  <si>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</si>
  <si>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</si>
  <si>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</si>
  <si>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</si>
  <si>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</si>
  <si>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</si>
  <si>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</si>
  <si>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</si>
  <si>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</si>
  <si>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</si>
  <si>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</si>
  <si>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</si>
  <si>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</si>
  <si>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</si>
  <si>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</si>
  <si>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</si>
  <si>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</si>
  <si>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</si>
  <si>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</si>
  <si>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</si>
  <si>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</si>
  <si>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</si>
  <si>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</si>
  <si>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</si>
  <si>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</si>
  <si>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</si>
  <si>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</si>
  <si>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</si>
  <si>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</si>
  <si>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</si>
  <si>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</si>
  <si>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</si>
  <si>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</si>
  <si>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</si>
  <si>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</si>
  <si>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</si>
  <si>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</si>
  <si>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</si>
  <si>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</si>
  <si>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</si>
  <si>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</si>
  <si>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</si>
  <si>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</si>
  <si>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</si>
  <si>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</si>
  <si>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</si>
  <si>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</si>
  <si>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</si>
  <si>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</si>
  <si>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</si>
  <si>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</si>
  <si>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</si>
  <si>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</si>
  <si>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</si>
  <si>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</si>
  <si>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</si>
  <si>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</si>
  <si>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</si>
  <si>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</si>
  <si>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</si>
  <si>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</si>
  <si>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</si>
  <si>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</si>
  <si>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</si>
  <si>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</si>
  <si>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</si>
  <si>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</si>
  <si>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</si>
  <si>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</si>
  <si>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</si>
  <si>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</si>
  <si>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</si>
  <si>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</si>
  <si>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</si>
  <si>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</si>
  <si>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</si>
  <si>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</si>
  <si>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</si>
  <si>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</si>
  <si>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</si>
  <si>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</si>
  <si>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</si>
  <si>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</si>
  <si>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</si>
  <si>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</si>
  <si>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</si>
  <si>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</si>
  <si>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</si>
  <si>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</si>
  <si>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</si>
  <si>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</si>
  <si>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</si>
  <si>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</si>
  <si>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</si>
  <si>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</si>
  <si>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</si>
  <si>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</si>
  <si>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</si>
  <si>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</si>
  <si>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</si>
  <si>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</si>
  <si>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</si>
  <si>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</si>
  <si>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</si>
  <si>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</si>
  <si>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</si>
  <si>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</si>
  <si>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</si>
  <si>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</si>
  <si>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</si>
  <si>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</si>
  <si>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</si>
  <si>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</si>
  <si>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</si>
  <si>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</si>
  <si>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</si>
  <si>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</si>
  <si>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</si>
  <si>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</si>
  <si>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</si>
  <si>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</si>
  <si>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</si>
  <si>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</si>
  <si>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</si>
  <si>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</si>
  <si>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</si>
  <si>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</si>
  <si>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</si>
  <si>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</si>
  <si>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</si>
  <si>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</si>
  <si>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</si>
  <si>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</si>
  <si>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</si>
  <si>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</si>
  <si>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</si>
  <si>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</si>
  <si>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</si>
  <si>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</si>
  <si>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</si>
  <si>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</si>
  <si>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</si>
  <si>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</si>
  <si>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</si>
  <si>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</si>
  <si>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</si>
  <si>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</si>
  <si>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</si>
  <si>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</si>
  <si>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</si>
  <si>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</si>
  <si>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</si>
  <si>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</si>
  <si>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</si>
  <si>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</si>
  <si>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</si>
  <si>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</si>
  <si>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</si>
  <si>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</si>
  <si>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</si>
  <si>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</si>
  <si>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</si>
  <si>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</si>
  <si>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</si>
  <si>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</si>
  <si>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</si>
  <si>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</si>
  <si>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</si>
  <si>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</si>
  <si>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</si>
  <si>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</si>
  <si>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</si>
  <si>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</si>
  <si>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</si>
  <si>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</si>
  <si>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</si>
  <si>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</si>
  <si>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</si>
  <si>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</si>
  <si>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</si>
  <si>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</si>
  <si>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</si>
  <si>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</si>
  <si>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</si>
  <si>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</si>
  <si>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</si>
  <si>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</si>
  <si>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</si>
  <si>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</si>
  <si>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</si>
  <si>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</si>
  <si>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</si>
  <si>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</si>
  <si>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</si>
  <si>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</si>
  <si>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</si>
  <si>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</si>
  <si>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</si>
  <si>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</si>
  <si>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</si>
  <si>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</si>
  <si>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</si>
  <si>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</si>
  <si>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</si>
  <si>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</si>
  <si>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</si>
  <si>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</si>
  <si>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</si>
  <si>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</si>
  <si>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</si>
  <si>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</si>
  <si>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</si>
  <si>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</si>
  <si>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</si>
  <si>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</si>
  <si>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</si>
  <si>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</si>
  <si>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</si>
  <si>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</si>
  <si>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</si>
  <si>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</si>
  <si>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</si>
  <si>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</si>
  <si>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</si>
  <si>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</si>
  <si>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</si>
  <si>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</si>
  <si>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</si>
  <si>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</si>
  <si>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</si>
  <si>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</si>
  <si>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</si>
  <si>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</si>
  <si>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</si>
  <si>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</si>
  <si>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</si>
  <si>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</si>
  <si>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</si>
  <si>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</si>
  <si>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</si>
  <si>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</si>
  <si>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</si>
  <si>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</si>
  <si>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</si>
  <si>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</si>
  <si>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</si>
  <si>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</si>
  <si>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</si>
  <si>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</si>
  <si>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</si>
  <si>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</si>
  <si>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</si>
  <si>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</si>
  <si>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</si>
  <si>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</si>
  <si>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</si>
  <si>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</si>
  <si>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</si>
  <si>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</si>
  <si>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</si>
  <si>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</si>
  <si>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</si>
  <si>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</si>
  <si>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</si>
  <si>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</si>
  <si>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</si>
  <si>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</si>
  <si>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</si>
  <si>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</si>
  <si>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</si>
  <si>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</si>
  <si>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</si>
  <si>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</si>
  <si>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</si>
  <si>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</si>
  <si>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</si>
  <si>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</si>
  <si>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</si>
  <si>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</si>
  <si>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</si>
  <si>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</si>
  <si>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</si>
  <si>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</si>
  <si>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</si>
  <si>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</si>
  <si>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</si>
  <si>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</si>
  <si>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</si>
  <si>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</si>
  <si>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</si>
  <si>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</si>
  <si>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</si>
  <si>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</si>
  <si>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</si>
  <si>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</si>
  <si>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</si>
  <si>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</si>
  <si>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</si>
  <si>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</si>
  <si>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</si>
  <si>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</si>
  <si>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</si>
  <si>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</si>
  <si>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</si>
  <si>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</si>
  <si>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</si>
  <si>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</si>
  <si>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</si>
  <si>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</si>
  <si>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</si>
  <si>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</si>
  <si>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</si>
  <si>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</si>
  <si>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</si>
  <si>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</si>
  <si>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</si>
  <si>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Wieland Chase, LLC</t>
  </si>
  <si>
    <t>61-858-3173</t>
  </si>
  <si>
    <t>DUNS</t>
  </si>
  <si>
    <t>14212 Selwyn Drive, Montpelier, OH 43543</t>
  </si>
  <si>
    <t>Jack Horner</t>
  </si>
  <si>
    <t>jack.horner@wieland.com</t>
  </si>
  <si>
    <t>(419) 485-8967</t>
  </si>
  <si>
    <t>Quality Manager</t>
  </si>
  <si>
    <t>Not a tramp element in our scrap stream and is not intentionally added</t>
  </si>
  <si>
    <t>Tin is considered to be a contaminent in our brass. All purchased materials containing tin outside of our residual element limit of 0.25% maximum are rejected at our incoming inspection operation. Tin is not intentionally added to our products.</t>
  </si>
  <si>
    <t>C36000 Alloy Leaded Brass Rod</t>
  </si>
  <si>
    <t>C36000 Alloy Leaded Brass Rod
Lead average 2.67% (ASTM 2.5-3.0%)</t>
  </si>
  <si>
    <t>ASTM B16/16M-19 cold drawn in sizes ranging from 0.234 - 4.500"</t>
  </si>
  <si>
    <t>C34500 Alloy Leaded Brass Rod</t>
  </si>
  <si>
    <t>C34500 Alloy Leaded Brass Rod
Lead average 1.68% (ASTM 1.5-2.5%)</t>
  </si>
  <si>
    <t>ASTM B453/453M-19 cold drawn in sizes ranging from 0.234 - 4.500"</t>
  </si>
  <si>
    <t>C35000 Alloy Leaded Brass Rod</t>
  </si>
  <si>
    <t>C35000 Alloy Leaded Brass Rod
Lead average 1.68% (ASTM 0.8-2.0%)</t>
  </si>
  <si>
    <t>C35300 Alloy Leaded Brass Rod</t>
  </si>
  <si>
    <t>C35300 Alloy Leaded Brass Rod
Lead average 1.68% (ASTM 1.5-2.5%)</t>
  </si>
  <si>
    <t>C37700 Alloy Leaded Brass Rod</t>
  </si>
  <si>
    <t>C37700 Alloy Leaded Brass Rod
Lead average 1.71% (ASTM 1.5-2.5%)</t>
  </si>
  <si>
    <t>ASTM B124/124M-20 &amp; ASTM B981/B981M-19 cold drawn in sizes ranging from 0.234 - 4.500"</t>
  </si>
  <si>
    <t>C37000 Alloy Leaded Brass Rod</t>
  </si>
  <si>
    <t>C37000 Alloy Leaded Brass Rod
Lead average 1.07% (ASTM 0.7-1.5%)</t>
  </si>
  <si>
    <t>C36300 Alloy Low Lead Brass Rod</t>
  </si>
  <si>
    <t>C36300 Alloy Low Lead Brass Rod
Lead average 0.55% (ASTM 0.25-0.7%)</t>
  </si>
  <si>
    <t>C27450 Alloy Low Lead Brass</t>
  </si>
  <si>
    <t>C27450 Alloy Low Lead Brass Rod
Lead average 0.18% (ASTM 0.25% Maximum)</t>
  </si>
  <si>
    <t>ASTM B124/124M-20 &amp; ASTM B927/B927M-17 cold drawn in sizes ranging from 0.234 - 4.500"</t>
  </si>
  <si>
    <t>C69300 Alloy Lead-Free Brass</t>
  </si>
  <si>
    <t>C69300 Alloy Lead-Free Brass Rod                          Lead average 0.052% (ASTM 0.09% maximum)</t>
  </si>
  <si>
    <t>ASTM B371/B371M-19 cold drawn in sizes ranging from 0.375 - 2.500"</t>
  </si>
  <si>
    <t>C698500 Alloy Lead-Free Brass</t>
  </si>
  <si>
    <t>C69850 Alloy Lead-Free Brass Rod                          Lead average 0.035% (ASTM 0.09% maximum)</t>
  </si>
  <si>
    <t>C87850 Alloy Lead-Free Brass</t>
  </si>
  <si>
    <t>C87850 Alloy Lead-Free Brass Ingot                      Lead average 0.028% (ASTM 0.09% maximum)</t>
  </si>
  <si>
    <t>ASTM B30-20 ingot and other remelt forms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</si>
</sst>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ack.horner@wielan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ack.horner@wielan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7"/>
      <c r="B2" s="35" t="s">
        <v>847</v>
      </c>
      <c r="C2" s="33"/>
      <c r="D2" s="199"/>
      <c r="E2" s="3"/>
      <c r="F2" s="33"/>
      <c r="G2" s="31"/>
    </row>
    <row r="3" spans="1:7">
      <c r="A3" s="357"/>
      <c r="B3" s="5" t="s">
        <v>839</v>
      </c>
      <c r="C3" s="6"/>
      <c r="D3" s="200"/>
      <c r="E3" s="3"/>
      <c r="F3" s="6"/>
      <c r="G3" s="31"/>
    </row>
    <row r="4" spans="1:7" ht="15.75">
      <c r="A4" s="357"/>
      <c r="B4" s="38" t="s">
        <v>849</v>
      </c>
      <c r="C4" s="7"/>
      <c r="D4" s="201"/>
      <c r="E4" s="3"/>
      <c r="F4" s="7"/>
      <c r="G4" s="31"/>
    </row>
    <row r="5" spans="1:7">
      <c r="A5" s="357"/>
      <c r="B5" s="37" t="s">
        <v>1040</v>
      </c>
      <c r="C5" s="4"/>
      <c r="D5" s="202"/>
      <c r="E5" s="3"/>
      <c r="F5" s="4"/>
      <c r="G5" s="31"/>
    </row>
    <row r="6" spans="1:7">
      <c r="A6" s="357"/>
      <c r="B6" s="8"/>
      <c r="C6" s="8"/>
      <c r="D6" s="203"/>
      <c r="E6" s="8"/>
      <c r="F6" s="8"/>
      <c r="G6" s="31"/>
    </row>
    <row r="7" spans="1:7">
      <c r="A7" s="357"/>
      <c r="B7" s="8"/>
      <c r="C7" s="8"/>
      <c r="D7" s="203"/>
      <c r="E7" s="8"/>
      <c r="F7" s="8"/>
      <c r="G7" s="31"/>
    </row>
    <row r="8" spans="1:7">
      <c r="A8" s="357"/>
      <c r="B8" s="8"/>
      <c r="C8" s="8"/>
      <c r="D8" s="203"/>
      <c r="E8" s="8"/>
      <c r="F8" s="8"/>
      <c r="G8" s="31"/>
    </row>
    <row r="9" spans="1:7">
      <c r="A9" s="357"/>
      <c r="B9" s="360" t="s">
        <v>850</v>
      </c>
      <c r="C9" s="360"/>
      <c r="D9" s="360"/>
      <c r="E9" s="360"/>
      <c r="F9" s="360"/>
      <c r="G9" s="31"/>
    </row>
    <row r="10" spans="1:7" ht="27" customHeight="1">
      <c r="A10" s="357"/>
      <c r="B10" s="361" t="s">
        <v>438</v>
      </c>
      <c r="C10" s="361"/>
      <c r="D10" s="361"/>
      <c r="E10" s="361"/>
      <c r="F10" s="361"/>
      <c r="G10" s="31"/>
    </row>
    <row r="11" spans="1:7" ht="27" customHeight="1">
      <c r="A11" s="357"/>
      <c r="B11" s="362"/>
      <c r="C11" s="362"/>
      <c r="D11" s="362"/>
      <c r="E11" s="362"/>
      <c r="F11" s="362"/>
      <c r="G11" s="31"/>
    </row>
    <row r="12" spans="1:7">
      <c r="A12" s="357"/>
      <c r="B12" s="39" t="s">
        <v>848</v>
      </c>
      <c r="C12" s="40" t="s">
        <v>851</v>
      </c>
      <c r="D12" s="204" t="s">
        <v>852</v>
      </c>
      <c r="E12" s="40" t="s">
        <v>612</v>
      </c>
      <c r="F12" s="40" t="s">
        <v>613</v>
      </c>
      <c r="G12" s="31"/>
    </row>
    <row r="13" spans="1:7" ht="33.75">
      <c r="A13" s="357"/>
      <c r="B13" s="2">
        <v>1</v>
      </c>
      <c r="C13" s="34" t="s">
        <v>1088</v>
      </c>
      <c r="D13" s="36" t="s">
        <v>876</v>
      </c>
      <c r="E13" s="187" t="s">
        <v>853</v>
      </c>
      <c r="F13" s="187"/>
      <c r="G13" s="31"/>
    </row>
    <row r="14" spans="1:7" ht="33.75">
      <c r="A14" s="357"/>
      <c r="B14" s="2">
        <v>2</v>
      </c>
      <c r="C14" s="34" t="s">
        <v>1088</v>
      </c>
      <c r="D14" s="36" t="s">
        <v>1025</v>
      </c>
      <c r="E14" s="187" t="s">
        <v>530</v>
      </c>
      <c r="F14" s="187" t="s">
        <v>531</v>
      </c>
      <c r="G14" s="31"/>
    </row>
    <row r="15" spans="1:7" ht="89.1" customHeight="1">
      <c r="A15" s="357"/>
      <c r="B15" s="363">
        <v>2.0099999999999998</v>
      </c>
      <c r="C15" s="366" t="s">
        <v>1088</v>
      </c>
      <c r="D15" s="369" t="s">
        <v>2263</v>
      </c>
      <c r="E15" s="188" t="s">
        <v>614</v>
      </c>
      <c r="F15" s="188" t="s">
        <v>617</v>
      </c>
      <c r="G15" s="31"/>
    </row>
    <row r="16" spans="1:7" ht="99" customHeight="1">
      <c r="A16" s="357"/>
      <c r="B16" s="364"/>
      <c r="C16" s="367"/>
      <c r="D16" s="370"/>
      <c r="E16" s="189"/>
      <c r="F16" s="189" t="s">
        <v>615</v>
      </c>
      <c r="G16" s="31"/>
    </row>
    <row r="17" spans="1:7" ht="63" customHeight="1">
      <c r="A17" s="357"/>
      <c r="B17" s="365"/>
      <c r="C17" s="368"/>
      <c r="D17" s="371"/>
      <c r="E17" s="34"/>
      <c r="F17" s="34" t="s">
        <v>616</v>
      </c>
      <c r="G17" s="31"/>
    </row>
    <row r="18" spans="1:7" ht="117" customHeight="1">
      <c r="A18" s="357"/>
      <c r="B18" s="363">
        <v>2.02</v>
      </c>
      <c r="C18" s="366" t="s">
        <v>1088</v>
      </c>
      <c r="D18" s="369" t="s">
        <v>2264</v>
      </c>
      <c r="E18" s="188" t="s">
        <v>439</v>
      </c>
      <c r="F18" s="188" t="s">
        <v>525</v>
      </c>
      <c r="G18" s="31"/>
    </row>
    <row r="19" spans="1:7" ht="71.099999999999994" customHeight="1">
      <c r="A19" s="357"/>
      <c r="B19" s="364"/>
      <c r="C19" s="367"/>
      <c r="D19" s="370"/>
      <c r="E19" s="189" t="s">
        <v>529</v>
      </c>
      <c r="F19" s="189" t="s">
        <v>440</v>
      </c>
      <c r="G19" s="31"/>
    </row>
    <row r="20" spans="1:7" ht="90.75" customHeight="1">
      <c r="A20" s="357"/>
      <c r="B20" s="364"/>
      <c r="C20" s="367"/>
      <c r="D20" s="370"/>
      <c r="E20" s="189"/>
      <c r="F20" s="189" t="s">
        <v>619</v>
      </c>
      <c r="G20" s="31"/>
    </row>
    <row r="21" spans="1:7" ht="74.25" customHeight="1">
      <c r="A21" s="357"/>
      <c r="B21" s="365"/>
      <c r="C21" s="368"/>
      <c r="D21" s="371"/>
      <c r="E21" s="34"/>
      <c r="F21" s="34" t="s">
        <v>618</v>
      </c>
      <c r="G21" s="31"/>
    </row>
    <row r="22" spans="1:7" ht="90" customHeight="1">
      <c r="A22" s="357"/>
      <c r="B22" s="375">
        <v>2.0299999999999998</v>
      </c>
      <c r="C22" s="375" t="s">
        <v>822</v>
      </c>
      <c r="D22" s="378" t="s">
        <v>2265</v>
      </c>
      <c r="E22" s="366" t="s">
        <v>437</v>
      </c>
      <c r="F22" s="188" t="s">
        <v>460</v>
      </c>
      <c r="G22" s="31"/>
    </row>
    <row r="23" spans="1:7" ht="109.5" customHeight="1">
      <c r="A23" s="357"/>
      <c r="B23" s="376"/>
      <c r="C23" s="376"/>
      <c r="D23" s="379"/>
      <c r="E23" s="367"/>
      <c r="F23" s="189" t="s">
        <v>823</v>
      </c>
      <c r="G23" s="31"/>
    </row>
    <row r="24" spans="1:7" ht="74.25" customHeight="1">
      <c r="A24" s="357"/>
      <c r="B24" s="377"/>
      <c r="C24" s="377"/>
      <c r="D24" s="380"/>
      <c r="E24" s="368"/>
      <c r="F24" s="34" t="s">
        <v>436</v>
      </c>
      <c r="G24" s="31"/>
    </row>
    <row r="25" spans="1:7" ht="72" customHeight="1">
      <c r="A25" s="357"/>
      <c r="B25" s="2" t="s">
        <v>458</v>
      </c>
      <c r="C25" s="34" t="s">
        <v>459</v>
      </c>
      <c r="D25" s="36" t="s">
        <v>2266</v>
      </c>
      <c r="E25" s="34" t="s">
        <v>2261</v>
      </c>
      <c r="F25" s="34" t="s">
        <v>461</v>
      </c>
      <c r="G25" s="31"/>
    </row>
    <row r="26" spans="1:7" ht="98.1" customHeight="1">
      <c r="A26" s="357"/>
      <c r="B26" s="372">
        <v>3</v>
      </c>
      <c r="C26" s="363" t="s">
        <v>70</v>
      </c>
      <c r="D26" s="369" t="s">
        <v>2267</v>
      </c>
      <c r="E26" s="366" t="s">
        <v>0</v>
      </c>
      <c r="F26" s="188" t="s">
        <v>64</v>
      </c>
      <c r="G26" s="31"/>
    </row>
    <row r="27" spans="1:7" ht="90" customHeight="1">
      <c r="A27" s="357"/>
      <c r="B27" s="373"/>
      <c r="C27" s="364"/>
      <c r="D27" s="370"/>
      <c r="E27" s="367"/>
      <c r="F27" s="189" t="s">
        <v>59</v>
      </c>
      <c r="G27" s="31"/>
    </row>
    <row r="28" spans="1:7" ht="19.350000000000001" customHeight="1">
      <c r="A28" s="357"/>
      <c r="B28" s="373"/>
      <c r="C28" s="364"/>
      <c r="D28" s="370"/>
      <c r="E28" s="367"/>
      <c r="F28" s="189" t="s">
        <v>60</v>
      </c>
      <c r="G28" s="31"/>
    </row>
    <row r="29" spans="1:7" ht="74.650000000000006" customHeight="1">
      <c r="A29" s="357"/>
      <c r="B29" s="373"/>
      <c r="C29" s="364"/>
      <c r="D29" s="370"/>
      <c r="E29" s="367"/>
      <c r="F29" s="189" t="s">
        <v>61</v>
      </c>
      <c r="G29" s="31"/>
    </row>
    <row r="30" spans="1:7" ht="62.65" customHeight="1">
      <c r="A30" s="357"/>
      <c r="B30" s="373"/>
      <c r="C30" s="364"/>
      <c r="D30" s="370"/>
      <c r="E30" s="367"/>
      <c r="F30" s="189" t="s">
        <v>62</v>
      </c>
      <c r="G30" s="31"/>
    </row>
    <row r="31" spans="1:7" ht="81" customHeight="1">
      <c r="A31" s="357"/>
      <c r="B31" s="373"/>
      <c r="C31" s="364"/>
      <c r="D31" s="370"/>
      <c r="E31" s="367"/>
      <c r="F31" s="189" t="s">
        <v>63</v>
      </c>
      <c r="G31" s="31"/>
    </row>
    <row r="32" spans="1:7" ht="48.75" customHeight="1">
      <c r="A32" s="357"/>
      <c r="B32" s="373"/>
      <c r="C32" s="364"/>
      <c r="D32" s="370"/>
      <c r="E32" s="367"/>
      <c r="F32" s="189" t="s">
        <v>66</v>
      </c>
      <c r="G32" s="31"/>
    </row>
    <row r="33" spans="1:7" ht="98.65" customHeight="1">
      <c r="A33" s="357"/>
      <c r="B33" s="373"/>
      <c r="C33" s="364"/>
      <c r="D33" s="370"/>
      <c r="E33" s="367"/>
      <c r="F33" s="189" t="s">
        <v>65</v>
      </c>
      <c r="G33" s="31"/>
    </row>
    <row r="34" spans="1:7" ht="89.1" customHeight="1">
      <c r="A34" s="357"/>
      <c r="B34" s="373"/>
      <c r="C34" s="364"/>
      <c r="D34" s="370"/>
      <c r="E34" s="367"/>
      <c r="F34" s="189" t="s">
        <v>67</v>
      </c>
      <c r="G34" s="31"/>
    </row>
    <row r="35" spans="1:7" ht="29.1" customHeight="1">
      <c r="A35" s="357"/>
      <c r="B35" s="373"/>
      <c r="C35" s="364"/>
      <c r="D35" s="370"/>
      <c r="E35" s="367"/>
      <c r="F35" s="189" t="s">
        <v>68</v>
      </c>
      <c r="G35" s="31"/>
    </row>
    <row r="36" spans="1:7" ht="126.75">
      <c r="A36" s="357"/>
      <c r="B36" s="374"/>
      <c r="C36" s="365"/>
      <c r="D36" s="371"/>
      <c r="E36" s="368"/>
      <c r="F36" s="190" t="s">
        <v>69</v>
      </c>
      <c r="G36" s="31"/>
    </row>
    <row r="37" spans="1:7" ht="112.5">
      <c r="A37" s="357"/>
      <c r="B37" s="163">
        <v>3.01</v>
      </c>
      <c r="C37" s="164" t="s">
        <v>70</v>
      </c>
      <c r="D37" s="36" t="s">
        <v>2268</v>
      </c>
      <c r="E37" s="191" t="s">
        <v>1328</v>
      </c>
      <c r="F37" s="192" t="s">
        <v>1434</v>
      </c>
      <c r="G37" s="31"/>
    </row>
    <row r="38" spans="1:7" ht="101.25">
      <c r="A38" s="357"/>
      <c r="B38" s="163">
        <v>3.02</v>
      </c>
      <c r="C38" s="164" t="s">
        <v>1361</v>
      </c>
      <c r="D38" s="36" t="s">
        <v>2269</v>
      </c>
      <c r="E38" s="191" t="s">
        <v>1376</v>
      </c>
      <c r="F38" s="192" t="s">
        <v>1435</v>
      </c>
      <c r="G38" s="31"/>
    </row>
    <row r="39" spans="1:7" ht="101.25">
      <c r="A39" s="357"/>
      <c r="B39" s="173">
        <v>4</v>
      </c>
      <c r="C39" s="172" t="s">
        <v>1531</v>
      </c>
      <c r="D39" s="36" t="s">
        <v>2270</v>
      </c>
      <c r="E39" s="34" t="s">
        <v>2213</v>
      </c>
      <c r="F39" s="34" t="s">
        <v>1532</v>
      </c>
      <c r="G39" s="31"/>
    </row>
    <row r="40" spans="1:7" ht="56.25">
      <c r="A40" s="357"/>
      <c r="B40" s="163">
        <v>4.01</v>
      </c>
      <c r="C40" s="172" t="s">
        <v>1531</v>
      </c>
      <c r="D40" s="36" t="s">
        <v>2272</v>
      </c>
      <c r="E40" s="34" t="s">
        <v>2227</v>
      </c>
      <c r="F40" s="34" t="s">
        <v>2231</v>
      </c>
      <c r="G40" s="31"/>
    </row>
    <row r="41" spans="1:7" ht="56.25">
      <c r="A41" s="357"/>
      <c r="B41" s="163" t="s">
        <v>2259</v>
      </c>
      <c r="C41" s="172" t="s">
        <v>1531</v>
      </c>
      <c r="D41" s="36" t="s">
        <v>2271</v>
      </c>
      <c r="E41" s="34" t="s">
        <v>2262</v>
      </c>
      <c r="F41" s="34" t="s">
        <v>2260</v>
      </c>
      <c r="G41" s="31"/>
    </row>
    <row r="42" spans="1:7" ht="56.25">
      <c r="A42" s="357"/>
      <c r="B42" s="163" t="s">
        <v>2295</v>
      </c>
      <c r="C42" s="172" t="s">
        <v>1531</v>
      </c>
      <c r="D42" s="36" t="s">
        <v>2302</v>
      </c>
      <c r="E42" s="34" t="s">
        <v>2261</v>
      </c>
      <c r="F42" s="34" t="s">
        <v>2296</v>
      </c>
      <c r="G42" s="31"/>
    </row>
    <row r="43" spans="1:7" ht="123.75">
      <c r="A43" s="357"/>
      <c r="B43" s="184">
        <v>4.0999999999999996</v>
      </c>
      <c r="C43" s="172" t="s">
        <v>2301</v>
      </c>
      <c r="D43" s="185">
        <v>42867</v>
      </c>
      <c r="E43" s="193" t="s">
        <v>2304</v>
      </c>
      <c r="F43" s="34" t="s">
        <v>2303</v>
      </c>
      <c r="G43" s="31"/>
    </row>
    <row r="44" spans="1:7" ht="78.75">
      <c r="A44" s="357"/>
      <c r="B44" s="184">
        <v>4.2</v>
      </c>
      <c r="C44" s="172" t="s">
        <v>2301</v>
      </c>
      <c r="D44" s="185">
        <v>42704</v>
      </c>
      <c r="E44" s="193" t="s">
        <v>2503</v>
      </c>
      <c r="F44" s="34" t="s">
        <v>2478</v>
      </c>
      <c r="G44" s="31"/>
    </row>
    <row r="45" spans="1:7" ht="157.5">
      <c r="A45" s="357"/>
      <c r="B45" s="233">
        <v>5</v>
      </c>
      <c r="C45" s="172" t="s">
        <v>2301</v>
      </c>
      <c r="D45" s="185">
        <v>42867</v>
      </c>
      <c r="E45" s="193" t="s">
        <v>12784</v>
      </c>
      <c r="F45" s="34" t="s">
        <v>12506</v>
      </c>
      <c r="G45" s="31"/>
    </row>
    <row r="46" spans="1:7" ht="45">
      <c r="A46" s="357"/>
      <c r="B46" s="184">
        <v>5.01</v>
      </c>
      <c r="C46" s="172" t="s">
        <v>2301</v>
      </c>
      <c r="D46" s="185">
        <v>42907</v>
      </c>
      <c r="E46" s="193" t="s">
        <v>15650</v>
      </c>
      <c r="F46" s="34" t="s">
        <v>12506</v>
      </c>
      <c r="G46" s="31"/>
    </row>
    <row r="47" spans="1:7" ht="67.5">
      <c r="A47" s="357"/>
      <c r="B47" s="184">
        <v>5.0999999999999996</v>
      </c>
      <c r="C47" s="172" t="s">
        <v>2301</v>
      </c>
      <c r="D47" s="185">
        <v>43070</v>
      </c>
      <c r="E47" s="193" t="s">
        <v>12994</v>
      </c>
      <c r="F47" s="34" t="s">
        <v>12995</v>
      </c>
      <c r="G47" s="31"/>
    </row>
    <row r="48" spans="1:7" ht="56.25">
      <c r="A48" s="357"/>
      <c r="B48" s="184">
        <v>5.1100000000000003</v>
      </c>
      <c r="C48" s="172" t="s">
        <v>13232</v>
      </c>
      <c r="D48" s="185">
        <v>43217</v>
      </c>
      <c r="E48" s="193" t="s">
        <v>13358</v>
      </c>
      <c r="F48" s="34" t="s">
        <v>13266</v>
      </c>
      <c r="G48" s="31"/>
    </row>
    <row r="49" spans="1:7" ht="56.25">
      <c r="A49" s="357"/>
      <c r="B49" s="184">
        <v>5.12</v>
      </c>
      <c r="C49" s="172" t="s">
        <v>13232</v>
      </c>
      <c r="D49" s="185">
        <v>43581</v>
      </c>
      <c r="E49" s="193" t="s">
        <v>13358</v>
      </c>
      <c r="F49" s="34" t="s">
        <v>13920</v>
      </c>
      <c r="G49" s="31"/>
    </row>
    <row r="50" spans="1:7" ht="78.75">
      <c r="A50" s="357"/>
      <c r="B50" s="233">
        <v>6</v>
      </c>
      <c r="C50" s="172" t="s">
        <v>13232</v>
      </c>
      <c r="D50" s="185">
        <v>43964</v>
      </c>
      <c r="E50" s="193" t="s">
        <v>14138</v>
      </c>
      <c r="F50" s="34" t="s">
        <v>13925</v>
      </c>
      <c r="G50" s="31"/>
    </row>
    <row r="51" spans="1:7" ht="45">
      <c r="A51" s="357"/>
      <c r="B51" s="184">
        <v>6.01</v>
      </c>
      <c r="C51" s="172" t="s">
        <v>13232</v>
      </c>
      <c r="D51" s="185">
        <v>43970</v>
      </c>
      <c r="E51" s="193" t="s">
        <v>15651</v>
      </c>
      <c r="F51" s="193" t="s">
        <v>13925</v>
      </c>
      <c r="G51" s="31"/>
    </row>
    <row r="52" spans="1:7" ht="45">
      <c r="A52" s="357"/>
      <c r="B52" s="184">
        <v>6.1</v>
      </c>
      <c r="C52" s="172" t="s">
        <v>13232</v>
      </c>
      <c r="D52" s="185">
        <v>44314</v>
      </c>
      <c r="E52" s="193" t="s">
        <v>15631</v>
      </c>
      <c r="F52" s="193" t="s">
        <v>15144</v>
      </c>
      <c r="G52" s="31"/>
    </row>
    <row r="53" spans="1:7" ht="45">
      <c r="A53" s="357"/>
      <c r="B53" s="184">
        <v>6.2</v>
      </c>
      <c r="C53" s="172" t="s">
        <v>13232</v>
      </c>
      <c r="D53" s="185">
        <v>44678</v>
      </c>
      <c r="E53" s="193" t="s">
        <v>15631</v>
      </c>
      <c r="F53" s="193" t="s">
        <v>15624</v>
      </c>
      <c r="G53" s="31"/>
    </row>
    <row r="54" spans="1:7" ht="45">
      <c r="A54" s="357"/>
      <c r="B54" s="184">
        <v>6.21</v>
      </c>
      <c r="C54" s="172" t="s">
        <v>13232</v>
      </c>
      <c r="D54" s="185">
        <v>44687</v>
      </c>
      <c r="E54" s="193" t="s">
        <v>15652</v>
      </c>
      <c r="F54" s="193" t="s">
        <v>15624</v>
      </c>
      <c r="G54" s="31"/>
    </row>
    <row r="55" spans="1:7" ht="45">
      <c r="A55" s="357"/>
      <c r="B55" s="184">
        <v>6.22</v>
      </c>
      <c r="C55" s="172" t="s">
        <v>13232</v>
      </c>
      <c r="D55" s="348">
        <v>44692</v>
      </c>
      <c r="E55" s="193" t="s">
        <v>15651</v>
      </c>
      <c r="F55" s="193" t="s">
        <v>15624</v>
      </c>
      <c r="G55" s="31"/>
    </row>
    <row r="56" spans="1:7" ht="13.5" thickBot="1">
      <c r="A56" s="358"/>
      <c r="B56" s="359" t="str">
        <f ca="1">OFFSET(L!$C$1,MATCH("General"&amp;"Cpy",L!$A:$A,0)-1,SL,,)</f>
        <v>© 2022 Responsible Minerals Initiative. All rights reserved.</v>
      </c>
      <c r="C56" s="359"/>
      <c r="D56" s="359"/>
      <c r="E56" s="359"/>
      <c r="F56" s="35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5" t="str">
        <f ca="1">OFFSET(L!$C$1,MATCH("Declaration"&amp;ADDRESS(ROW(),COLUMN(),4),L!$A:$A,0)-1,SL,,)</f>
        <v>Conflict Minerals Reporting Template (CMRT)</v>
      </c>
      <c r="E2" s="406"/>
      <c r="F2" s="406"/>
      <c r="G2" s="406"/>
      <c r="H2" s="406"/>
      <c r="I2" s="406"/>
      <c r="J2" s="40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8"/>
      <c r="G3" s="418"/>
      <c r="H3" s="418"/>
      <c r="I3" s="175"/>
      <c r="J3" s="160" t="s">
        <v>15654</v>
      </c>
      <c r="K3" s="44"/>
      <c r="L3" s="133"/>
      <c r="M3" s="124"/>
      <c r="N3" s="124"/>
      <c r="O3" s="125"/>
      <c r="P3" s="138">
        <f>MATCH($D$3,LN,0)</f>
        <v>1</v>
      </c>
    </row>
    <row r="4" spans="1:34" ht="15.75">
      <c r="A4" s="42"/>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3" t="str">
        <f ca="1">OFFSET(L!$C$1,MATCH("Declaration"&amp;ADDRESS(ROW(),COLUMN(),4),L!$A:$A,0)-1,SL,,)</f>
        <v>Company Information</v>
      </c>
      <c r="C7" s="423"/>
      <c r="D7" s="423"/>
      <c r="E7" s="423"/>
      <c r="F7" s="423"/>
      <c r="G7" s="423"/>
      <c r="H7" s="423"/>
      <c r="I7" s="423"/>
      <c r="J7" s="423"/>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8" t="s">
        <v>15655</v>
      </c>
      <c r="E8" s="409"/>
      <c r="F8" s="409"/>
      <c r="G8" s="409"/>
      <c r="H8" s="409"/>
      <c r="I8" s="409"/>
      <c r="J8" s="41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0" t="s">
        <v>495</v>
      </c>
      <c r="E9" s="421"/>
      <c r="F9" s="421"/>
      <c r="G9" s="422"/>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4" t="str">
        <f ca="1">OFFSET(L!$C$1,MATCH("Declaration"&amp;ADDRESS(ROW(),COLUMN(),4)&amp;LEFT($D$9,1),L!$A:$A,0)-1,SL,,)</f>
        <v>Go to Product List tab to enter products this declaration applies to</v>
      </c>
      <c r="C10" s="144"/>
      <c r="D10" s="415"/>
      <c r="E10" s="416"/>
      <c r="F10" s="416"/>
      <c r="G10" s="416"/>
      <c r="H10" s="416"/>
      <c r="I10" s="416"/>
      <c r="J10" s="41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5"/>
      <c r="C11" s="144"/>
      <c r="D11" s="431" t="str">
        <f ca="1">IF(D9=Q9,OFFSET(L!$C$1,MATCH("Declaration"&amp;ADDRESS(ROW(),COLUMN(),4),L!$A:$A,0)-1,SL,,),"")</f>
        <v>Click here to enter the products this declaration applies to</v>
      </c>
      <c r="E11" s="432"/>
      <c r="F11" s="432"/>
      <c r="G11" s="432"/>
      <c r="H11" s="432"/>
      <c r="I11" s="432"/>
      <c r="J11" s="433"/>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1" t="s">
        <v>15656</v>
      </c>
      <c r="E12" s="412"/>
      <c r="F12" s="412"/>
      <c r="G12" s="412"/>
      <c r="H12" s="412"/>
      <c r="I12" s="412"/>
      <c r="J12" s="41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1" t="s">
        <v>15657</v>
      </c>
      <c r="E13" s="412"/>
      <c r="F13" s="412"/>
      <c r="G13" s="412"/>
      <c r="H13" s="412"/>
      <c r="I13" s="412"/>
      <c r="J13" s="41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1" t="s">
        <v>15658</v>
      </c>
      <c r="E14" s="412"/>
      <c r="F14" s="412"/>
      <c r="G14" s="412"/>
      <c r="H14" s="412"/>
      <c r="I14" s="412"/>
      <c r="J14" s="413"/>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1" t="s">
        <v>15659</v>
      </c>
      <c r="E15" s="412"/>
      <c r="F15" s="412"/>
      <c r="G15" s="412"/>
      <c r="H15" s="412"/>
      <c r="I15" s="412"/>
      <c r="J15" s="413"/>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6" t="s">
        <v>15660</v>
      </c>
      <c r="E16" s="427"/>
      <c r="F16" s="427"/>
      <c r="G16" s="427"/>
      <c r="H16" s="427"/>
      <c r="I16" s="427"/>
      <c r="J16" s="42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1" t="s">
        <v>15661</v>
      </c>
      <c r="E17" s="412"/>
      <c r="F17" s="412"/>
      <c r="G17" s="412"/>
      <c r="H17" s="412"/>
      <c r="I17" s="412"/>
      <c r="J17" s="41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4" t="s">
        <v>15659</v>
      </c>
      <c r="E18" s="445"/>
      <c r="F18" s="445"/>
      <c r="G18" s="445"/>
      <c r="H18" s="445"/>
      <c r="I18" s="445"/>
      <c r="J18" s="446"/>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1" t="s">
        <v>15662</v>
      </c>
      <c r="E19" s="412"/>
      <c r="F19" s="412"/>
      <c r="G19" s="412"/>
      <c r="H19" s="412"/>
      <c r="I19" s="412"/>
      <c r="J19" s="413"/>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26" t="s">
        <v>15660</v>
      </c>
      <c r="E20" s="427"/>
      <c r="F20" s="427"/>
      <c r="G20" s="427"/>
      <c r="H20" s="427"/>
      <c r="I20" s="427"/>
      <c r="J20" s="42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1" t="s">
        <v>15661</v>
      </c>
      <c r="E21" s="412"/>
      <c r="F21" s="412"/>
      <c r="G21" s="412"/>
      <c r="H21" s="412"/>
      <c r="I21" s="412"/>
      <c r="J21" s="41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9">
        <v>44708</v>
      </c>
      <c r="E22" s="39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6"/>
      <c r="E23" s="43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1" t="str">
        <f ca="1">OFFSET(L!$C$1,MATCH("Declaration"&amp;ADDRESS(ROW(),COLUMN(),4),L!$A:$A,0)-1,SL,,)</f>
        <v>Answer the following questions 1 - 8 based on the declaration scope indicated above</v>
      </c>
      <c r="C24" s="391"/>
      <c r="D24" s="391"/>
      <c r="E24" s="391"/>
      <c r="F24" s="391"/>
      <c r="G24" s="391"/>
      <c r="H24" s="391"/>
      <c r="I24" s="391"/>
      <c r="J24" s="39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7" t="s">
        <v>489</v>
      </c>
      <c r="E26" s="388"/>
      <c r="F26" s="15"/>
      <c r="G26" s="395"/>
      <c r="H26" s="396"/>
      <c r="I26" s="396"/>
      <c r="J26" s="397"/>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7" t="s">
        <v>489</v>
      </c>
      <c r="E27" s="388"/>
      <c r="F27" s="15"/>
      <c r="G27" s="395"/>
      <c r="H27" s="396"/>
      <c r="I27" s="396"/>
      <c r="J27" s="397"/>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7" t="s">
        <v>489</v>
      </c>
      <c r="E28" s="388"/>
      <c r="F28" s="15"/>
      <c r="G28" s="395"/>
      <c r="H28" s="396"/>
      <c r="I28" s="396"/>
      <c r="J28" s="397"/>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7" t="s">
        <v>489</v>
      </c>
      <c r="E29" s="388"/>
      <c r="F29" s="15"/>
      <c r="G29" s="395"/>
      <c r="H29" s="396"/>
      <c r="I29" s="396"/>
      <c r="J29" s="397"/>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2" t="str">
        <f ca="1">D25</f>
        <v>Answer</v>
      </c>
      <c r="E31" s="392"/>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3"/>
      <c r="E32" s="394"/>
      <c r="F32" s="55"/>
      <c r="G32" s="395" t="s">
        <v>15663</v>
      </c>
      <c r="H32" s="396"/>
      <c r="I32" s="396"/>
      <c r="J32" s="397"/>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7"/>
      <c r="E33" s="388"/>
      <c r="F33" s="55"/>
      <c r="G33" s="395" t="s">
        <v>15664</v>
      </c>
      <c r="H33" s="396"/>
      <c r="I33" s="396"/>
      <c r="J33" s="397"/>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7"/>
      <c r="E34" s="388"/>
      <c r="F34" s="55"/>
      <c r="G34" s="395" t="s">
        <v>15663</v>
      </c>
      <c r="H34" s="396"/>
      <c r="I34" s="396"/>
      <c r="J34" s="397"/>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7"/>
      <c r="E35" s="388"/>
      <c r="F35" s="55"/>
      <c r="G35" s="395" t="s">
        <v>15663</v>
      </c>
      <c r="H35" s="396"/>
      <c r="I35" s="396"/>
      <c r="J35" s="397"/>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2" t="str">
        <f ca="1">D25</f>
        <v>Answer</v>
      </c>
      <c r="E37" s="392"/>
      <c r="F37" s="21"/>
      <c r="G37" s="52" t="str">
        <f ca="1">G25</f>
        <v>Comments</v>
      </c>
      <c r="H37" s="435"/>
      <c r="I37" s="435"/>
      <c r="J37" s="435"/>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7"/>
      <c r="E38" s="388"/>
      <c r="F38" s="55"/>
      <c r="G38" s="395"/>
      <c r="H38" s="396"/>
      <c r="I38" s="396"/>
      <c r="J38" s="397"/>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7"/>
      <c r="E39" s="388"/>
      <c r="F39" s="55"/>
      <c r="G39" s="395"/>
      <c r="H39" s="396"/>
      <c r="I39" s="396"/>
      <c r="J39" s="397"/>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7"/>
      <c r="E40" s="388"/>
      <c r="F40" s="55"/>
      <c r="G40" s="395"/>
      <c r="H40" s="396"/>
      <c r="I40" s="396"/>
      <c r="J40" s="397"/>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7"/>
      <c r="E41" s="388"/>
      <c r="F41" s="55"/>
      <c r="G41" s="395"/>
      <c r="H41" s="396"/>
      <c r="I41" s="396"/>
      <c r="J41" s="397"/>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2" t="str">
        <f ca="1">D25</f>
        <v>Answer</v>
      </c>
      <c r="E43" s="392"/>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7"/>
      <c r="E44" s="388"/>
      <c r="F44" s="55"/>
      <c r="G44" s="395"/>
      <c r="H44" s="396"/>
      <c r="I44" s="396"/>
      <c r="J44" s="397"/>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7"/>
      <c r="E45" s="388"/>
      <c r="F45" s="55"/>
      <c r="G45" s="395"/>
      <c r="H45" s="396"/>
      <c r="I45" s="396"/>
      <c r="J45" s="397"/>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7"/>
      <c r="E46" s="388"/>
      <c r="F46" s="55"/>
      <c r="G46" s="395"/>
      <c r="H46" s="396"/>
      <c r="I46" s="396"/>
      <c r="J46" s="397"/>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7"/>
      <c r="E47" s="388"/>
      <c r="F47" s="55"/>
      <c r="G47" s="395"/>
      <c r="H47" s="396"/>
      <c r="I47" s="396"/>
      <c r="J47" s="397"/>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2" t="str">
        <f ca="1">D25</f>
        <v>Answer</v>
      </c>
      <c r="E49" s="392"/>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7"/>
      <c r="E50" s="388"/>
      <c r="F50" s="55"/>
      <c r="G50" s="395"/>
      <c r="H50" s="396"/>
      <c r="I50" s="396"/>
      <c r="J50" s="397"/>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7"/>
      <c r="E51" s="388"/>
      <c r="F51" s="55"/>
      <c r="G51" s="395"/>
      <c r="H51" s="396"/>
      <c r="I51" s="396"/>
      <c r="J51" s="397"/>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7"/>
      <c r="E52" s="388"/>
      <c r="F52" s="55"/>
      <c r="G52" s="395"/>
      <c r="H52" s="396"/>
      <c r="I52" s="396"/>
      <c r="J52" s="397"/>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7"/>
      <c r="E53" s="388"/>
      <c r="F53" s="55"/>
      <c r="G53" s="395"/>
      <c r="H53" s="396"/>
      <c r="I53" s="396"/>
      <c r="J53" s="397"/>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2" t="str">
        <f ca="1">D25</f>
        <v>Answer</v>
      </c>
      <c r="E55" s="392"/>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9"/>
      <c r="E56" s="430"/>
      <c r="F56" s="55"/>
      <c r="G56" s="395"/>
      <c r="H56" s="396"/>
      <c r="I56" s="396"/>
      <c r="J56" s="397"/>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9"/>
      <c r="E57" s="430"/>
      <c r="F57" s="55"/>
      <c r="G57" s="395"/>
      <c r="H57" s="396"/>
      <c r="I57" s="396"/>
      <c r="J57" s="397"/>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9"/>
      <c r="E58" s="430"/>
      <c r="F58" s="55"/>
      <c r="G58" s="395"/>
      <c r="H58" s="396"/>
      <c r="I58" s="396"/>
      <c r="J58" s="397"/>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9"/>
      <c r="E59" s="430"/>
      <c r="F59" s="55"/>
      <c r="G59" s="395"/>
      <c r="H59" s="396"/>
      <c r="I59" s="396"/>
      <c r="J59" s="397"/>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2" t="str">
        <f ca="1">D25</f>
        <v>Answer</v>
      </c>
      <c r="E61" s="392"/>
      <c r="F61" s="21"/>
      <c r="G61" s="52" t="str">
        <f ca="1">G25</f>
        <v>Comments</v>
      </c>
      <c r="H61" s="434"/>
      <c r="I61" s="434"/>
      <c r="J61" s="43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3"/>
      <c r="E62" s="394"/>
      <c r="F62" s="55"/>
      <c r="G62" s="395"/>
      <c r="H62" s="396"/>
      <c r="I62" s="396"/>
      <c r="J62" s="397"/>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7"/>
      <c r="E63" s="388"/>
      <c r="F63" s="55"/>
      <c r="G63" s="395"/>
      <c r="H63" s="396"/>
      <c r="I63" s="396"/>
      <c r="J63" s="397"/>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7"/>
      <c r="E64" s="388"/>
      <c r="F64" s="55"/>
      <c r="G64" s="395"/>
      <c r="H64" s="396"/>
      <c r="I64" s="396"/>
      <c r="J64" s="397"/>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7"/>
      <c r="E65" s="388"/>
      <c r="F65" s="55"/>
      <c r="G65" s="395"/>
      <c r="H65" s="396"/>
      <c r="I65" s="396"/>
      <c r="J65" s="397"/>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2" t="str">
        <f ca="1">D25</f>
        <v>Answer</v>
      </c>
      <c r="E67" s="392"/>
      <c r="F67" s="21"/>
      <c r="G67" s="52" t="str">
        <f ca="1">G25</f>
        <v>Comments</v>
      </c>
      <c r="H67" s="434" t="str">
        <f>IF(Q75="(*)","Click here to enter smelter names","")</f>
        <v/>
      </c>
      <c r="I67" s="434"/>
      <c r="J67" s="43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7"/>
      <c r="E68" s="388"/>
      <c r="F68" s="56"/>
      <c r="G68" s="395"/>
      <c r="H68" s="396"/>
      <c r="I68" s="396"/>
      <c r="J68" s="397"/>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7"/>
      <c r="E69" s="388"/>
      <c r="F69" s="56"/>
      <c r="G69" s="395"/>
      <c r="H69" s="396"/>
      <c r="I69" s="396"/>
      <c r="J69" s="397"/>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7"/>
      <c r="E70" s="388"/>
      <c r="F70" s="56"/>
      <c r="G70" s="395"/>
      <c r="H70" s="396"/>
      <c r="I70" s="396"/>
      <c r="J70" s="397"/>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7"/>
      <c r="E71" s="388"/>
      <c r="F71" s="58"/>
      <c r="G71" s="395"/>
      <c r="H71" s="396"/>
      <c r="I71" s="396"/>
      <c r="J71" s="397"/>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7" t="str">
        <f ca="1">OFFSET(L!$C$1,MATCH("Declaration"&amp;ADDRESS(ROW(),COLUMN(),4),L!$A:$A,0)-1,SL,,)</f>
        <v>Answer the Following Questions at a Company Level</v>
      </c>
      <c r="C73" s="447"/>
      <c r="D73" s="447"/>
      <c r="E73" s="447"/>
      <c r="F73" s="447"/>
      <c r="G73" s="447"/>
      <c r="H73" s="447"/>
      <c r="I73" s="447"/>
      <c r="J73" s="44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8" t="str">
        <f ca="1">D25</f>
        <v>Answer</v>
      </c>
      <c r="E74" s="398"/>
      <c r="F74" s="61"/>
      <c r="G74" s="398" t="str">
        <f ca="1">G25</f>
        <v>Comments</v>
      </c>
      <c r="H74" s="398" t="e">
        <f>HLOOKUP(SL,LT,$O74,0)</f>
        <v>#NAME?</v>
      </c>
      <c r="I74" s="39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7" t="s">
        <v>488</v>
      </c>
      <c r="E75" s="388"/>
      <c r="F75" s="65"/>
      <c r="G75" s="395"/>
      <c r="H75" s="396"/>
      <c r="I75" s="396"/>
      <c r="J75" s="397"/>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2"/>
      <c r="H76" s="442"/>
      <c r="I76" s="442"/>
      <c r="J76" s="44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7" t="s">
        <v>489</v>
      </c>
      <c r="E77" s="388"/>
      <c r="F77" s="65"/>
      <c r="G77" s="399"/>
      <c r="H77" s="400"/>
      <c r="I77" s="400"/>
      <c r="J77" s="40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7" t="s">
        <v>489</v>
      </c>
      <c r="E79" s="388"/>
      <c r="F79" s="65"/>
      <c r="G79" s="395"/>
      <c r="H79" s="396"/>
      <c r="I79" s="396"/>
      <c r="J79" s="397"/>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7" t="s">
        <v>489</v>
      </c>
      <c r="E81" s="388"/>
      <c r="F81" s="65"/>
      <c r="G81" s="395"/>
      <c r="H81" s="396"/>
      <c r="I81" s="396"/>
      <c r="J81" s="397"/>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7" t="s">
        <v>489</v>
      </c>
      <c r="E83" s="388"/>
      <c r="F83" s="65"/>
      <c r="G83" s="395"/>
      <c r="H83" s="396"/>
      <c r="I83" s="396"/>
      <c r="J83" s="397"/>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0" t="s">
        <v>489</v>
      </c>
      <c r="E85" s="441"/>
      <c r="F85" s="65"/>
      <c r="G85" s="395"/>
      <c r="H85" s="396"/>
      <c r="I85" s="396"/>
      <c r="J85" s="397"/>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2"/>
      <c r="H86" s="442"/>
      <c r="I86" s="442"/>
      <c r="J86" s="44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7" t="s">
        <v>489</v>
      </c>
      <c r="E87" s="388"/>
      <c r="F87" s="65"/>
      <c r="G87" s="395"/>
      <c r="H87" s="396"/>
      <c r="I87" s="396"/>
      <c r="J87" s="397"/>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3"/>
      <c r="H88" s="443"/>
      <c r="I88" s="443"/>
      <c r="J88" s="44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7" t="s">
        <v>489</v>
      </c>
      <c r="E89" s="388"/>
      <c r="F89" s="65"/>
      <c r="G89" s="395"/>
      <c r="H89" s="396"/>
      <c r="I89" s="396"/>
      <c r="J89" s="397"/>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9" t="str">
        <f>IF(OR($D$8="",$I$3=""),"","Click here to check required fields completion")</f>
        <v/>
      </c>
      <c r="C90" s="439"/>
      <c r="D90" s="439"/>
      <c r="E90" s="439"/>
      <c r="F90" s="439"/>
      <c r="G90" s="439"/>
      <c r="H90" s="439"/>
      <c r="I90" s="439"/>
      <c r="J90" s="439"/>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7" t="str">
        <f ca="1">OFFSET(L!$C$1,MATCH("General"&amp;"Cpy",L!$A:$A,0)-1,SL,,)</f>
        <v>© 2022 Responsible Minerals Initiative. All rights reserved.</v>
      </c>
      <c r="B91" s="438"/>
      <c r="C91" s="438"/>
      <c r="D91" s="438"/>
      <c r="E91" s="438"/>
      <c r="F91" s="438"/>
      <c r="G91" s="438"/>
      <c r="H91" s="438"/>
      <c r="I91" s="438"/>
      <c r="J91" s="438"/>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6" priority="66" stopIfTrue="1">
      <formula>AND(OR($D$26="No",AND($D$26="Yes",$D$32="No")),OR($D$27="No",AND($D$27="Yes",$D$33="No")),OR($D$28="No",AND($D$28="Yes",$D$34="No")),OR($D$29="No",AND($D$29="Yes",$D$35="No")))</formula>
    </cfRule>
    <cfRule type="expression" dxfId="85" priority="67" stopIfTrue="1">
      <formula>IF(D75="",TRUE)</formula>
    </cfRule>
  </conditionalFormatting>
  <conditionalFormatting sqref="G77:J77">
    <cfRule type="expression" dxfId="84" priority="38" stopIfTrue="1">
      <formula>IF(AND($D$77="Yes",$G$77=""),TRUE)</formula>
    </cfRule>
  </conditionalFormatting>
  <conditionalFormatting sqref="D26:E26">
    <cfRule type="expression" dxfId="83" priority="118" stopIfTrue="1">
      <formula>IF($D$26="",TRUE)</formula>
    </cfRule>
  </conditionalFormatting>
  <conditionalFormatting sqref="D27:E27">
    <cfRule type="expression" dxfId="82" priority="125" stopIfTrue="1">
      <formula>IF($D$27="",TRUE)</formula>
    </cfRule>
  </conditionalFormatting>
  <conditionalFormatting sqref="D28:E28">
    <cfRule type="expression" dxfId="81" priority="126" stopIfTrue="1">
      <formula>IF($D$28="",TRUE)</formula>
    </cfRule>
  </conditionalFormatting>
  <conditionalFormatting sqref="D29:E29">
    <cfRule type="expression" dxfId="80" priority="127" stopIfTrue="1">
      <formula>IF($D$29="",TRUE)</formula>
    </cfRule>
  </conditionalFormatting>
  <conditionalFormatting sqref="D8:J8">
    <cfRule type="expression" dxfId="79" priority="132" stopIfTrue="1">
      <formula>IF($D$8="",TRUE)</formula>
    </cfRule>
  </conditionalFormatting>
  <conditionalFormatting sqref="D9:G9">
    <cfRule type="expression" dxfId="78" priority="133" stopIfTrue="1">
      <formula>IF($D$9="",TRUE)</formula>
    </cfRule>
  </conditionalFormatting>
  <conditionalFormatting sqref="D15:J15">
    <cfRule type="expression" dxfId="77" priority="134" stopIfTrue="1">
      <formula>IF($D$15="",TRUE)</formula>
    </cfRule>
  </conditionalFormatting>
  <conditionalFormatting sqref="D16:J16">
    <cfRule type="expression" dxfId="76" priority="135" stopIfTrue="1">
      <formula>IF($D$16="",TRUE)</formula>
    </cfRule>
  </conditionalFormatting>
  <conditionalFormatting sqref="D17:J17">
    <cfRule type="expression" dxfId="75" priority="3" stopIfTrue="1">
      <formula>IF($D$17="",TRUE)</formula>
    </cfRule>
  </conditionalFormatting>
  <conditionalFormatting sqref="D22:E22">
    <cfRule type="expression" dxfId="74" priority="140" stopIfTrue="1">
      <formula>IF($D$22="",TRUE)</formula>
    </cfRule>
  </conditionalFormatting>
  <conditionalFormatting sqref="D10:J10">
    <cfRule type="expression" dxfId="73" priority="37" stopIfTrue="1">
      <formula>IF($D$9=$Q$9,TRUE)</formula>
    </cfRule>
    <cfRule type="expression" dxfId="72" priority="147" stopIfTrue="1">
      <formula>IF(AND($D$10="",$D$9=$R$9),TRUE)</formula>
    </cfRule>
  </conditionalFormatting>
  <conditionalFormatting sqref="D34:E34 D40:E40 D52:E52 D58:E58 D64:E64 D70:E70">
    <cfRule type="expression" dxfId="71" priority="30" stopIfTrue="1">
      <formula>$P$28=""</formula>
    </cfRule>
  </conditionalFormatting>
  <conditionalFormatting sqref="D35:E35 D41:E41 D53:E53 D59:E59 D65:E65 D71:E71">
    <cfRule type="expression" dxfId="70" priority="145" stopIfTrue="1">
      <formula>$P$29=""</formula>
    </cfRule>
  </conditionalFormatting>
  <conditionalFormatting sqref="D32:E32">
    <cfRule type="expression" dxfId="69" priority="123" stopIfTrue="1">
      <formula>$P$26=""</formula>
    </cfRule>
  </conditionalFormatting>
  <conditionalFormatting sqref="D32:E32">
    <cfRule type="expression" dxfId="68" priority="36" stopIfTrue="1">
      <formula>IF(AND(OR($D$26="Yes",$D$26=""),$D$32=""),1,0)</formula>
    </cfRule>
  </conditionalFormatting>
  <conditionalFormatting sqref="D38 D50 D56 D62 D68">
    <cfRule type="expression" dxfId="67" priority="32" stopIfTrue="1">
      <formula>$P$32=""</formula>
    </cfRule>
  </conditionalFormatting>
  <conditionalFormatting sqref="D39:E39 D51 D57 D63 D69">
    <cfRule type="expression" dxfId="66" priority="31" stopIfTrue="1">
      <formula>$P$33=""</formula>
    </cfRule>
  </conditionalFormatting>
  <conditionalFormatting sqref="D40 D52 D58 D64 D70">
    <cfRule type="expression" dxfId="65" priority="21" stopIfTrue="1">
      <formula>$P$34=""</formula>
    </cfRule>
    <cfRule type="expression" dxfId="64" priority="143" stopIfTrue="1">
      <formula>IF(AND(OR($D$28="Yes",$D$28=""),D40=""),1,0)</formula>
    </cfRule>
  </conditionalFormatting>
  <conditionalFormatting sqref="D41 D53 D59 D65 D71">
    <cfRule type="expression" dxfId="63" priority="29" stopIfTrue="1">
      <formula>$P$35=""</formula>
    </cfRule>
  </conditionalFormatting>
  <conditionalFormatting sqref="D38:E38 D50:E50 D56:E56 D62:E62 D68:E68">
    <cfRule type="expression" dxfId="62" priority="34" stopIfTrue="1">
      <formula>$P$26=""</formula>
    </cfRule>
    <cfRule type="expression" dxfId="61" priority="35" stopIfTrue="1">
      <formula>IF(AND(OR($D$26="Yes",$D$26=""),D38=""),1,0)</formula>
    </cfRule>
  </conditionalFormatting>
  <conditionalFormatting sqref="G85:J85">
    <cfRule type="expression" dxfId="60" priority="28" stopIfTrue="1">
      <formula>IF(AND($D$85="Yes, using other format (describe)",$G$85=""),TRUE)</formula>
    </cfRule>
  </conditionalFormatting>
  <conditionalFormatting sqref="D39:E39 D51:E51 D57:E57 D63:E63 D69:E69">
    <cfRule type="expression" dxfId="59" priority="141" stopIfTrue="1">
      <formula>$P$39=""</formula>
    </cfRule>
    <cfRule type="expression" dxfId="58" priority="142" stopIfTrue="1">
      <formula>IF(AND(OR($D$27="Yes",$D$27=""),D39=""),1,0)</formula>
    </cfRule>
  </conditionalFormatting>
  <conditionalFormatting sqref="D33:E33">
    <cfRule type="expression" dxfId="57" priority="23" stopIfTrue="1">
      <formula>IF(AND(OR($D$27="Yes",$D$27=""),$D$33=""),1,0)</formula>
    </cfRule>
    <cfRule type="expression" dxfId="56" priority="24" stopIfTrue="1">
      <formula>$P$27=""</formula>
    </cfRule>
  </conditionalFormatting>
  <conditionalFormatting sqref="D34:E34">
    <cfRule type="expression" dxfId="55" priority="144" stopIfTrue="1">
      <formula>IF(AND(OR($D$28="Yes",$D$28=""),$D$34=""),1,0)</formula>
    </cfRule>
  </conditionalFormatting>
  <conditionalFormatting sqref="D41:E41 D53:E53 D59:E59 D65:E65 D71:E71">
    <cfRule type="expression" dxfId="54" priority="146" stopIfTrue="1">
      <formula>IF(AND(OR($D$29="Yes",$D$29=""),D41=""),1,0)</formula>
    </cfRule>
  </conditionalFormatting>
  <conditionalFormatting sqref="D35:E35">
    <cfRule type="expression" dxfId="53" priority="20" stopIfTrue="1">
      <formula>IF(AND(OR($D$29="Yes",$D$29=""),$D$35=""),1,0)</formula>
    </cfRule>
  </conditionalFormatting>
  <conditionalFormatting sqref="D46:E46">
    <cfRule type="expression" dxfId="51" priority="6" stopIfTrue="1">
      <formula>$P$28=""</formula>
    </cfRule>
  </conditionalFormatting>
  <conditionalFormatting sqref="D47:E47">
    <cfRule type="expression" dxfId="50" priority="14" stopIfTrue="1">
      <formula>$P$29=""</formula>
    </cfRule>
  </conditionalFormatting>
  <conditionalFormatting sqref="D44">
    <cfRule type="expression" dxfId="49" priority="8" stopIfTrue="1">
      <formula>$P$32=""</formula>
    </cfRule>
  </conditionalFormatting>
  <conditionalFormatting sqref="D45">
    <cfRule type="expression" dxfId="48" priority="7" stopIfTrue="1">
      <formula>$P$33=""</formula>
    </cfRule>
  </conditionalFormatting>
  <conditionalFormatting sqref="D46">
    <cfRule type="expression" dxfId="47" priority="4" stopIfTrue="1">
      <formula>$P$34=""</formula>
    </cfRule>
    <cfRule type="expression" dxfId="46" priority="13" stopIfTrue="1">
      <formula>IF(AND(OR($D$28="Yes",$D$28=""),D46=""),1,0)</formula>
    </cfRule>
  </conditionalFormatting>
  <conditionalFormatting sqref="D47">
    <cfRule type="expression" dxfId="45" priority="5" stopIfTrue="1">
      <formula>$P$35=""</formula>
    </cfRule>
  </conditionalFormatting>
  <conditionalFormatting sqref="D44:E44">
    <cfRule type="expression" dxfId="44" priority="9" stopIfTrue="1">
      <formula>$P$26=""</formula>
    </cfRule>
    <cfRule type="expression" dxfId="43" priority="10" stopIfTrue="1">
      <formula>IF(AND(OR($D$26="Yes",$D$26=""),D44=""),1,0)</formula>
    </cfRule>
  </conditionalFormatting>
  <conditionalFormatting sqref="D45:E45">
    <cfRule type="expression" dxfId="42" priority="11" stopIfTrue="1">
      <formula>$P$39=""</formula>
    </cfRule>
    <cfRule type="expression" dxfId="41" priority="12" stopIfTrue="1">
      <formula>IF(AND(OR($D$27="Yes",$D$27=""),D45=""),1,0)</formula>
    </cfRule>
  </conditionalFormatting>
  <conditionalFormatting sqref="D47:E47">
    <cfRule type="expression" dxfId="40" priority="15" stopIfTrue="1">
      <formula>IF(AND(OR($D$29="Yes",$D$29=""),D47=""),1,0)</formula>
    </cfRule>
  </conditionalFormatting>
  <conditionalFormatting sqref="D18:J18">
    <cfRule type="expression" dxfId="39" priority="137" stopIfTrue="1">
      <formula>IF($D$18="",TRUE)</formula>
    </cfRule>
  </conditionalFormatting>
  <conditionalFormatting sqref="D20:J20">
    <cfRule type="expression" dxfId="1" priority="2" stopIfTrue="1">
      <formula>IF($D$16="",TRUE)</formula>
    </cfRule>
  </conditionalFormatting>
  <conditionalFormatting sqref="D21:J21">
    <cfRule type="expression" dxfId="0"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0F34B72-280D-404C-BD6E-9EB78D1E11F8}"/>
    <hyperlink ref="D20" r:id="rId4" xr:uid="{D3E476BD-1297-42EA-9E07-45E1A6F85F0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8" t="str">
        <f ca="1">OFFSET(L!$C$1,MATCH("Smelter List"&amp;ADDRESS(ROW(),COLUMN(),4),L!$A:$A,0)-1,SL,,)</f>
        <v>Link to "RMAP Conformant Smelter List"</v>
      </c>
      <c r="K2" s="449"/>
      <c r="L2" s="449"/>
      <c r="M2" s="449"/>
      <c r="N2" s="449"/>
      <c r="O2" s="449"/>
      <c r="P2" s="224"/>
      <c r="Q2" s="225"/>
      <c r="R2" s="226"/>
      <c r="S2" s="226"/>
      <c r="T2" s="226"/>
      <c r="U2" s="254"/>
      <c r="V2" s="254"/>
      <c r="W2" s="255"/>
      <c r="X2" s="254"/>
      <c r="Y2" s="254"/>
      <c r="Z2" s="254"/>
      <c r="AH2" s="167" t="s">
        <v>488</v>
      </c>
    </row>
    <row r="3" spans="1:34" s="256" customFormat="1" ht="173.45" customHeight="1">
      <c r="A3" s="195"/>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57"/>
      <c r="G3" s="451" t="str">
        <f ca="1">OFFSET(L!$C$1,MATCH("General"&amp;"Cpy",L!$A:$A,0)-1,SL,,)</f>
        <v>© 2022 Responsible Minerals Initiative. All rights reserved.</v>
      </c>
      <c r="H3" s="451"/>
      <c r="I3" s="45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38" priority="38" stopIfTrue="1">
      <formula>IF(B586="",TRUE)</formula>
    </cfRule>
    <cfRule type="expression" dxfId="37" priority="49" stopIfTrue="1">
      <formula>IF(AND(COUNTIF(MetalSmelter,B586&amp;C586)=0,LEN(C586)&gt;0),TRUE,FALSE)</formula>
    </cfRule>
  </conditionalFormatting>
  <conditionalFormatting sqref="R586:R2505 E586:E2504">
    <cfRule type="expression" dxfId="36" priority="45" stopIfTrue="1">
      <formula>IF(AND(E586="",$C586=$X$4),TRUE)</formula>
    </cfRule>
    <cfRule type="expression" dxfId="35" priority="46" stopIfTrue="1">
      <formula>IF(FIND("!",E586),TRUE)</formula>
    </cfRule>
  </conditionalFormatting>
  <conditionalFormatting sqref="F586:F2504">
    <cfRule type="expression" dxfId="34" priority="36" stopIfTrue="1">
      <formula>IF(AND(LEN($A586)&gt;0,$A586&lt;&gt;$F586),TRUE,FALSE)</formula>
    </cfRule>
  </conditionalFormatting>
  <conditionalFormatting sqref="C586:C2504">
    <cfRule type="expression" dxfId="33" priority="35" stopIfTrue="1">
      <formula>IF(AND(B586&lt;&gt;"",C586=""),TRUE)</formula>
    </cfRule>
  </conditionalFormatting>
  <conditionalFormatting sqref="B21:B585 B5:B19">
    <cfRule type="expression" dxfId="32" priority="14" stopIfTrue="1">
      <formula>IF(B5="",TRUE)</formula>
    </cfRule>
    <cfRule type="expression" dxfId="31" priority="17" stopIfTrue="1">
      <formula>IF(AND(COUNTIF(MetalSmelter,B5&amp;C5)=0,LEN(C5)&gt;0),TRUE,FALSE)</formula>
    </cfRule>
  </conditionalFormatting>
  <conditionalFormatting sqref="G5:G2504">
    <cfRule type="expression" dxfId="30" priority="20" stopIfTrue="1">
      <formula>IF(FIND("Enter smelter details",G5),TRUE)</formula>
    </cfRule>
  </conditionalFormatting>
  <conditionalFormatting sqref="R5:R585 E21:E585 E5:E19">
    <cfRule type="expression" dxfId="29" priority="15" stopIfTrue="1">
      <formula>IF(AND(E5="",$C5=$X$4),TRUE)</formula>
    </cfRule>
    <cfRule type="expression" dxfId="28" priority="16" stopIfTrue="1">
      <formula>IF(FIND("!",E5),TRUE)</formula>
    </cfRule>
  </conditionalFormatting>
  <conditionalFormatting sqref="F5:F19 F21:F585">
    <cfRule type="expression" dxfId="27" priority="13" stopIfTrue="1">
      <formula>IF(AND(LEN($A5)&gt;0,$A5&lt;&gt;$F5),TRUE,FALSE)</formula>
    </cfRule>
  </conditionalFormatting>
  <conditionalFormatting sqref="C21:C585 C5:C19">
    <cfRule type="expression" dxfId="26" priority="12" stopIfTrue="1">
      <formula>IF(AND(B5&lt;&gt;"",C5=""),TRUE)</formula>
    </cfRule>
  </conditionalFormatting>
  <conditionalFormatting sqref="B20">
    <cfRule type="expression" dxfId="25" priority="4" stopIfTrue="1">
      <formula>IF(B20="",TRUE)</formula>
    </cfRule>
    <cfRule type="expression" dxfId="24" priority="7" stopIfTrue="1">
      <formula>IF(AND(COUNTIF(MetalSmelter,B20&amp;C20)=0,LEN(C20)&gt;0),TRUE,FALSE)</formula>
    </cfRule>
  </conditionalFormatting>
  <conditionalFormatting sqref="E20">
    <cfRule type="expression" dxfId="23" priority="5" stopIfTrue="1">
      <formula>IF(AND(E20="",$C20=$X$4),TRUE)</formula>
    </cfRule>
    <cfRule type="expression" dxfId="22" priority="6" stopIfTrue="1">
      <formula>IF(FIND("!",E20),TRUE)</formula>
    </cfRule>
  </conditionalFormatting>
  <conditionalFormatting sqref="F20">
    <cfRule type="expression" dxfId="21" priority="3" stopIfTrue="1">
      <formula>IF(AND(LEN($A20)&gt;0,$A20&lt;&gt;$F20),TRUE,FALSE)</formula>
    </cfRule>
  </conditionalFormatting>
  <conditionalFormatting sqref="C20">
    <cfRule type="expression" dxfId="20" priority="2" stopIfTrue="1">
      <formula>IF(AND(B20&lt;&gt;"",C20=""),TRUE)</formula>
    </cfRule>
  </conditionalFormatting>
  <conditionalFormatting sqref="D5:D2504">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Wieland Chase,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Jack Horner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jack.horner@wieland.com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(419) 485-8967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Jack Horner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jack.horner@wieland.com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6" priority="358" stopIfTrue="1">
      <formula>$H$56=0</formula>
    </cfRule>
  </conditionalFormatting>
  <conditionalFormatting sqref="B66">
    <cfRule type="expression" dxfId="15" priority="39" stopIfTrue="1">
      <formula>IF(F66=0,TRUE)</formula>
    </cfRule>
  </conditionalFormatting>
  <conditionalFormatting sqref="B67">
    <cfRule type="expression" dxfId="14" priority="35" stopIfTrue="1">
      <formula>IF(F67=0,TRUE)</formula>
    </cfRule>
  </conditionalFormatting>
  <conditionalFormatting sqref="B68:B69">
    <cfRule type="expression" dxfId="13" priority="31" stopIfTrue="1">
      <formula>IF(F68=0,TRUE)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5" t="str">
        <f ca="1">OFFSET(L!$C$1,MATCH("Product List"&amp;ADDRESS(ROW(),COLUMN(),4),L!$A:$A,0)-1,SL,,)</f>
        <v>Completion required only if reporting level "Product (or List of Products)" selected on the 'Declaration' worksheet.</v>
      </c>
      <c r="B1" s="456"/>
      <c r="C1" s="456"/>
      <c r="D1" s="456"/>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4" t="s">
        <v>898</v>
      </c>
      <c r="C4" s="454"/>
      <c r="D4" s="454"/>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31.5">
      <c r="A6" s="150"/>
      <c r="B6" s="108" t="s">
        <v>15665</v>
      </c>
      <c r="C6" s="108" t="s">
        <v>15666</v>
      </c>
      <c r="D6" s="108" t="s">
        <v>15667</v>
      </c>
      <c r="E6" s="349"/>
    </row>
    <row r="7" spans="1:6" ht="31.5">
      <c r="A7" s="151"/>
      <c r="B7" s="108" t="s">
        <v>15668</v>
      </c>
      <c r="C7" s="108" t="s">
        <v>15669</v>
      </c>
      <c r="D7" s="108" t="s">
        <v>15670</v>
      </c>
      <c r="E7" s="349"/>
    </row>
    <row r="8" spans="1:6" ht="31.5">
      <c r="A8" s="151"/>
      <c r="B8" s="108" t="s">
        <v>15671</v>
      </c>
      <c r="C8" s="108" t="s">
        <v>15672</v>
      </c>
      <c r="D8" s="108" t="s">
        <v>15670</v>
      </c>
      <c r="E8" s="349"/>
    </row>
    <row r="9" spans="1:6" ht="31.5">
      <c r="A9" s="151"/>
      <c r="B9" s="108" t="s">
        <v>15673</v>
      </c>
      <c r="C9" s="108" t="s">
        <v>15674</v>
      </c>
      <c r="D9" s="108" t="s">
        <v>15670</v>
      </c>
      <c r="E9" s="349"/>
    </row>
    <row r="10" spans="1:6" ht="31.5">
      <c r="A10" s="151"/>
      <c r="B10" s="108" t="s">
        <v>15675</v>
      </c>
      <c r="C10" s="108" t="s">
        <v>15676</v>
      </c>
      <c r="D10" s="108" t="s">
        <v>15677</v>
      </c>
      <c r="E10" s="349"/>
    </row>
    <row r="11" spans="1:6" ht="31.5">
      <c r="A11" s="151"/>
      <c r="B11" s="108" t="s">
        <v>15678</v>
      </c>
      <c r="C11" s="108" t="s">
        <v>15679</v>
      </c>
      <c r="D11" s="108" t="s">
        <v>15677</v>
      </c>
      <c r="E11" s="349"/>
    </row>
    <row r="12" spans="1:6" ht="31.5">
      <c r="A12" s="151"/>
      <c r="B12" s="108" t="s">
        <v>15680</v>
      </c>
      <c r="C12" s="108" t="s">
        <v>15681</v>
      </c>
      <c r="D12" s="108" t="s">
        <v>15677</v>
      </c>
      <c r="E12" s="349"/>
    </row>
    <row r="13" spans="1:6" ht="47.25">
      <c r="A13" s="151"/>
      <c r="B13" s="108" t="s">
        <v>15682</v>
      </c>
      <c r="C13" s="108" t="s">
        <v>15683</v>
      </c>
      <c r="D13" s="108" t="s">
        <v>15684</v>
      </c>
      <c r="E13" s="349"/>
    </row>
    <row r="14" spans="1:6" ht="47.25">
      <c r="A14" s="151"/>
      <c r="B14" s="356" t="s">
        <v>15685</v>
      </c>
      <c r="C14" s="108" t="s">
        <v>15686</v>
      </c>
      <c r="D14" s="108" t="s">
        <v>15687</v>
      </c>
      <c r="E14" s="349"/>
    </row>
    <row r="15" spans="1:6" ht="47.25">
      <c r="A15" s="151"/>
      <c r="B15" s="356" t="s">
        <v>15688</v>
      </c>
      <c r="C15" s="108" t="s">
        <v>15689</v>
      </c>
      <c r="D15" s="108" t="s">
        <v>15687</v>
      </c>
      <c r="E15" s="349"/>
    </row>
    <row r="16" spans="1:6" ht="47.25">
      <c r="A16" s="151"/>
      <c r="B16" s="356" t="s">
        <v>15690</v>
      </c>
      <c r="C16" s="108" t="s">
        <v>15691</v>
      </c>
      <c r="D16" s="108" t="s">
        <v>15692</v>
      </c>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7" t="str">
        <f ca="1">OFFSET(L!$C$1,MATCH("General"&amp;"Cpy",L!$A:$A,0)-1,SL,,)</f>
        <v>© 2022 Responsible Minerals Initiative. All rights reserved.</v>
      </c>
      <c r="C2006" s="457"/>
      <c r="D2006" s="457"/>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Horner, Jack</cp:lastModifiedBy>
  <cp:lastPrinted>2015-04-21T20:47:43Z</cp:lastPrinted>
  <dcterms:created xsi:type="dcterms:W3CDTF">2010-06-21T21:00:23Z</dcterms:created>
  <dcterms:modified xsi:type="dcterms:W3CDTF">2022-05-27T18:22:27Z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