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9"/>
  <workbookPr codeName="ThisWorkbook" autoCompressPictures="0"/>
  <mc:AlternateContent xmlns:mc="http://schemas.openxmlformats.org/markup-compatibility/2006">
    <mc:Choice Requires="x15">
      <x15ac:absPath xmlns:x15ac="http://schemas.microsoft.com/office/spreadsheetml/2010/11/ac" url="O:\Department\Quality Metallurgy\Labshare\Conflict Minerals - REACH - RoHS Documents\Conflict Minerals Information\"/>
    </mc:Choice>
  </mc:AlternateContent>
  <xr:revisionPtr revIDLastSave="0" documentId="13_ncr:1_{C23CAB14-33A4-4C63-AE8A-FA09D76D4ECD}" xr6:coauthVersionLast="36" xr6:coauthVersionMax="3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0" yWindow="0" windowWidth="23040" windowHeight="97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C552" i="5"/>
  <c r="V552" i="5" s="1"/>
  <c r="B552" i="5"/>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C313" i="5"/>
  <c r="V313" i="5" s="1"/>
  <c r="R313" i="5" s="1"/>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C263" i="5"/>
  <c r="V263" i="5" s="1"/>
  <c r="R263" i="5" s="1"/>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C231" i="5"/>
  <c r="V231" i="5" s="1"/>
  <c r="H231" i="5" s="1"/>
  <c r="B231" i="5"/>
  <c r="C230" i="5"/>
  <c r="V230" i="5" s="1"/>
  <c r="B230" i="5"/>
  <c r="S230" i="5" s="1"/>
  <c r="C229" i="5"/>
  <c r="V229" i="5" s="1"/>
  <c r="B229" i="5"/>
  <c r="C228" i="5"/>
  <c r="B228" i="5"/>
  <c r="C227" i="5"/>
  <c r="V227" i="5" s="1"/>
  <c r="B227" i="5"/>
  <c r="C226" i="5"/>
  <c r="V226" i="5" s="1"/>
  <c r="B226" i="5"/>
  <c r="T226" i="5" s="1"/>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C37" i="5"/>
  <c r="V37" i="5" s="1"/>
  <c r="R37" i="5" s="1"/>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C22" i="5"/>
  <c r="V22" i="5" s="1"/>
  <c r="I22" i="5" s="1"/>
  <c r="B22" i="5"/>
  <c r="S22" i="5" s="1"/>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AB1115" i="5" l="1"/>
  <c r="AB2465" i="5"/>
  <c r="AB446" i="5"/>
  <c r="AB450" i="5"/>
  <c r="T76" i="5"/>
  <c r="T391" i="5"/>
  <c r="AB552" i="5"/>
  <c r="T585" i="5"/>
  <c r="AB720" i="5"/>
  <c r="AB858" i="5"/>
  <c r="S903" i="5"/>
  <c r="T1078" i="5"/>
  <c r="S1398" i="5"/>
  <c r="E1479" i="5"/>
  <c r="X1479" i="5" s="1"/>
  <c r="AB1672" i="5"/>
  <c r="AB1814" i="5"/>
  <c r="T2188" i="5"/>
  <c r="S2428" i="5"/>
  <c r="AB324" i="5"/>
  <c r="S120" i="5"/>
  <c r="AB674" i="5"/>
  <c r="G681" i="5"/>
  <c r="AB841" i="5"/>
  <c r="S858" i="5"/>
  <c r="T1098" i="5"/>
  <c r="AB1566" i="5"/>
  <c r="AB1594" i="5"/>
  <c r="T2133" i="5"/>
  <c r="T190" i="5"/>
  <c r="AB410" i="5"/>
  <c r="R480" i="5"/>
  <c r="AB594" i="5"/>
  <c r="AB630" i="5"/>
  <c r="T645" i="5"/>
  <c r="S778" i="5"/>
  <c r="S853" i="5"/>
  <c r="AB1022" i="5"/>
  <c r="T1435" i="5"/>
  <c r="AB1437" i="5"/>
  <c r="AB1463" i="5"/>
  <c r="S1477" i="5"/>
  <c r="S1596" i="5"/>
  <c r="T1814" i="5"/>
  <c r="S2015" i="5"/>
  <c r="S2038" i="5"/>
  <c r="T2163" i="5"/>
  <c r="AB2402" i="5"/>
  <c r="G550" i="5"/>
  <c r="AB902" i="5"/>
  <c r="AB299" i="5"/>
  <c r="S414" i="5"/>
  <c r="AB579" i="5"/>
  <c r="T684" i="5"/>
  <c r="T788" i="5"/>
  <c r="S918" i="5"/>
  <c r="S1000" i="5"/>
  <c r="AB1293" i="5"/>
  <c r="AB1353" i="5"/>
  <c r="T1519" i="5"/>
  <c r="T1684" i="5"/>
  <c r="S1770" i="5"/>
  <c r="T1781" i="5"/>
  <c r="T2060" i="5"/>
  <c r="S2140" i="5"/>
  <c r="T2248" i="5"/>
  <c r="T2317" i="5"/>
  <c r="AB1691" i="5"/>
  <c r="AB1731" i="5"/>
  <c r="AB2088" i="5"/>
  <c r="AB643" i="5"/>
  <c r="AB1071" i="5"/>
  <c r="AB1140" i="5"/>
  <c r="AB2413" i="5"/>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J1149" i="5" s="1"/>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E943" i="5" s="1"/>
  <c r="X943" i="5" s="1"/>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I1071" i="5" s="1"/>
  <c r="E1099" i="5"/>
  <c r="X1099" i="5" s="1"/>
  <c r="H1099" i="5"/>
  <c r="V1115" i="5"/>
  <c r="G1115" i="5" s="1"/>
  <c r="H1173" i="5"/>
  <c r="AB1185" i="5"/>
  <c r="H1189" i="5"/>
  <c r="F1189" i="5"/>
  <c r="R1197" i="5"/>
  <c r="H1197" i="5"/>
  <c r="F1197" i="5"/>
  <c r="E1197" i="5"/>
  <c r="X1197" i="5" s="1"/>
  <c r="V1204" i="5"/>
  <c r="R1204" i="5" s="1"/>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H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J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J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T602" i="5"/>
  <c r="I604" i="5"/>
  <c r="E606" i="5"/>
  <c r="X606" i="5" s="1"/>
  <c r="T606" i="5"/>
  <c r="I608" i="5"/>
  <c r="E610" i="5"/>
  <c r="X610" i="5" s="1"/>
  <c r="T610" i="5"/>
  <c r="I612" i="5"/>
  <c r="E614" i="5"/>
  <c r="X614" i="5" s="1"/>
  <c r="T614" i="5"/>
  <c r="I616" i="5"/>
  <c r="E618" i="5"/>
  <c r="X618" i="5" s="1"/>
  <c r="T618" i="5"/>
  <c r="I620" i="5"/>
  <c r="E622" i="5"/>
  <c r="X622" i="5" s="1"/>
  <c r="T622"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E775" i="5"/>
  <c r="X775" i="5" s="1"/>
  <c r="H785" i="5"/>
  <c r="F785" i="5"/>
  <c r="E785" i="5"/>
  <c r="X785" i="5" s="1"/>
  <c r="J785" i="5"/>
  <c r="I785" i="5"/>
  <c r="J791" i="5"/>
  <c r="I791" i="5"/>
  <c r="H791" i="5"/>
  <c r="F791" i="5"/>
  <c r="E791" i="5"/>
  <c r="X791" i="5" s="1"/>
  <c r="J799" i="5"/>
  <c r="I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AB1255" i="5"/>
  <c r="H1257" i="5"/>
  <c r="AB1259" i="5"/>
  <c r="H1261" i="5"/>
  <c r="AB1263" i="5"/>
  <c r="H1265" i="5"/>
  <c r="AB1267"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R1339" i="5"/>
  <c r="J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V1691" i="5"/>
  <c r="G1691" i="5" s="1"/>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C4" i="6" l="1"/>
  <c r="C12" i="6"/>
  <c r="C11" i="6"/>
  <c r="C8" i="6"/>
  <c r="C10" i="6"/>
  <c r="C9" i="6"/>
  <c r="C7" i="6"/>
  <c r="B32" i="6"/>
  <c r="R403" i="5"/>
  <c r="F2189" i="5"/>
  <c r="F1735" i="5"/>
  <c r="R1735" i="5"/>
  <c r="G1253" i="5"/>
  <c r="E1222" i="5"/>
  <c r="X1222" i="5" s="1"/>
  <c r="R1071" i="5"/>
  <c r="E1339" i="5"/>
  <c r="X1339" i="5" s="1"/>
  <c r="J1133" i="5"/>
  <c r="I1149" i="5"/>
  <c r="R943" i="5"/>
  <c r="J602" i="5"/>
  <c r="I602" i="5"/>
  <c r="F799" i="5"/>
  <c r="R799" i="5"/>
  <c r="F775" i="5"/>
  <c r="E602" i="5"/>
  <c r="X602" i="5" s="1"/>
  <c r="E403" i="5"/>
  <c r="X403" i="5" s="1"/>
  <c r="J1492" i="5"/>
  <c r="H1735" i="5"/>
  <c r="F1222" i="5"/>
  <c r="H1339" i="5"/>
  <c r="I1339" i="5"/>
  <c r="H1269" i="5"/>
  <c r="H799" i="5"/>
  <c r="H775" i="5"/>
  <c r="H403" i="5"/>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5" i="6" l="1"/>
  <c r="D45" i="6" s="1"/>
  <c r="H50" i="6"/>
  <c r="D50" i="6" s="1"/>
  <c r="H52" i="6"/>
  <c r="D52" i="6"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46" i="6" l="1"/>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<sst xmlns="http://schemas.openxmlformats.org/spreadsheetml/2006/main" count="21828" uniqueCount="15545">
  <si>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</si>
  <si>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</si>
  <si>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</si>
  <si>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</si>
  <si>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</si>
  <si>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</si>
  <si>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</si>
  <si>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</si>
  <si>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</si>
  <si>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</si>
  <si>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</si>
  <si>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</si>
  <si>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</si>
  <si>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</si>
  <si>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</si>
  <si>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</si>
  <si>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</si>
  <si>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</si>
  <si>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</si>
  <si>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</si>
  <si>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</si>
  <si>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</si>
  <si>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</si>
  <si>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</si>
  <si>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</si>
  <si>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</si>
  <si>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</si>
  <si>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</si>
  <si>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</si>
  <si>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</si>
  <si>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</si>
  <si>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</si>
  <si>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</si>
  <si>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</si>
  <si>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</si>
  <si>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</si>
  <si>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</si>
  <si>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</si>
  <si>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</si>
  <si>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</si>
  <si>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</si>
  <si>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</si>
  <si>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</si>
  <si>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</si>
  <si>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</si>
  <si>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</si>
  <si>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</si>
  <si>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</si>
  <si>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</si>
  <si>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</si>
  <si>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</si>
  <si>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</si>
  <si>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</si>
  <si>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</si>
  <si>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</si>
  <si>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</si>
  <si>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</si>
  <si>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</si>
  <si>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</si>
  <si>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</si>
  <si>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</si>
  <si>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</si>
  <si>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</si>
  <si>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</si>
  <si>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</si>
  <si>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</si>
  <si>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</si>
  <si>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</si>
  <si>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</si>
  <si>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</si>
  <si>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</si>
  <si>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</si>
  <si>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</si>
  <si>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</si>
  <si>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</si>
  <si>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</si>
  <si>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</si>
  <si>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</si>
  <si>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</si>
  <si>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</si>
  <si>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</si>
  <si>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</si>
  <si>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</si>
  <si>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</si>
  <si>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</si>
  <si>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</si>
  <si>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</si>
  <si>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</si>
  <si>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</si>
  <si>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</si>
  <si>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</si>
  <si>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</si>
  <si>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</si>
  <si>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</si>
  <si>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</si>
  <si>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</si>
  <si>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</si>
  <si>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</si>
  <si>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</si>
  <si>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</si>
  <si>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</si>
  <si>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</si>
  <si>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</si>
  <si>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</si>
  <si>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</si>
  <si>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</si>
  <si>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</si>
  <si>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</si>
  <si>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</si>
  <si>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</si>
  <si>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</si>
  <si>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</si>
  <si>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</si>
  <si>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</si>
  <si>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</si>
  <si>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</si>
  <si>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</si>
  <si>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</si>
  <si>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</si>
  <si>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</si>
  <si>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</si>
  <si>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</si>
  <si>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</si>
  <si>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</si>
  <si>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</si>
  <si>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</si>
  <si>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</si>
  <si>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</si>
  <si>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</si>
  <si>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</si>
  <si>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</si>
  <si>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</si>
  <si>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</si>
  <si>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</si>
  <si>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</si>
  <si>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</si>
  <si>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</si>
  <si>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</si>
  <si>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</si>
  <si>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</si>
  <si>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</si>
  <si>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</si>
  <si>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</si>
  <si>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</si>
  <si>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</si>
  <si>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</si>
  <si>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</si>
  <si>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</si>
  <si>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</si>
  <si>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</si>
  <si>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</si>
  <si>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</si>
  <si>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</si>
  <si>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</si>
  <si>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</si>
  <si>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</si>
  <si>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</si>
  <si>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</si>
  <si>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</si>
  <si>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</si>
  <si>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</si>
  <si>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</si>
  <si>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</si>
  <si>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</si>
  <si>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</si>
  <si>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</si>
  <si>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</si>
  <si>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</si>
  <si>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</si>
  <si>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</si>
  <si>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</si>
  <si>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</si>
  <si>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</si>
  <si>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</si>
  <si>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</si>
  <si>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</si>
  <si>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</si>
  <si>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</si>
  <si>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</si>
  <si>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</si>
  <si>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</si>
  <si>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</si>
  <si>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</si>
  <si>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</si>
  <si>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</si>
  <si>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</si>
  <si>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</si>
  <si>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</si>
  <si>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</si>
  <si>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</si>
  <si>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</si>
  <si>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</si>
  <si>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</si>
  <si>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</si>
  <si>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</si>
  <si>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</si>
  <si>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</si>
  <si>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</si>
  <si>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</si>
  <si>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</si>
  <si>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</si>
  <si>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</si>
  <si>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</si>
  <si>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</si>
  <si>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</si>
  <si>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</si>
  <si>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</si>
  <si>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</si>
  <si>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</si>
  <si>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</si>
  <si>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</si>
  <si>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</si>
  <si>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</si>
  <si>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</si>
  <si>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</si>
  <si>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</si>
  <si>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</si>
  <si>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</si>
  <si>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</si>
  <si>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</si>
  <si>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</si>
  <si>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</si>
  <si>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</si>
  <si>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</si>
  <si>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</si>
  <si>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</si>
  <si>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</si>
  <si>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</si>
  <si>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</si>
  <si>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</si>
  <si>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</si>
  <si>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</si>
  <si>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</si>
  <si>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</si>
  <si>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</si>
  <si>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</si>
  <si>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</si>
  <si>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</si>
  <si>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</si>
  <si>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</si>
  <si>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</si>
  <si>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</si>
  <si>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</si>
  <si>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</si>
  <si>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</si>
  <si>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</si>
  <si>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</si>
  <si>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</si>
  <si>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</si>
  <si>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</si>
  <si>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</si>
  <si>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</si>
  <si>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</si>
  <si>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</si>
  <si>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</si>
  <si>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</si>
  <si>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</si>
  <si>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</si>
  <si>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</si>
  <si>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</si>
  <si>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</si>
  <si>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</si>
  <si>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</si>
  <si>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</si>
  <si>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</si>
  <si>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</si>
  <si>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</si>
  <si>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</si>
  <si>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</si>
  <si>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</si>
  <si>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</si>
  <si>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</si>
  <si>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</si>
  <si>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</si>
  <si>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</si>
  <si>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</si>
  <si>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</si>
  <si>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</si>
  <si>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</si>
  <si>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</si>
  <si>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</si>
  <si>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</si>
  <si>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</si>
  <si>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</si>
  <si>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</si>
  <si>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</si>
  <si>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</si>
  <si>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</si>
  <si>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</si>
  <si>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</si>
  <si>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</si>
  <si>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</si>
  <si>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</si>
  <si>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</si>
  <si>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</si>
  <si>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</si>
  <si>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</si>
  <si>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</si>
  <si>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</si>
  <si>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</si>
  <si>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</si>
  <si>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</si>
  <si>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</si>
  <si>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</si>
  <si>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</si>
  <si>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</si>
  <si>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</si>
  <si>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</si>
  <si>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</si>
  <si>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</si>
  <si>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</si>
  <si>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</si>
  <si>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</si>
  <si>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</si>
  <si>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</si>
  <si>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</si>
  <si>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</si>
  <si>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</si>
  <si>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</si>
  <si>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</si>
  <si>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</si>
  <si>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</si>
  <si>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</si>
  <si>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</si>
  <si>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</si>
  <si>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</si>
  <si>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</si>
  <si>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</si>
  <si>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</si>
  <si>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</si>
  <si>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</si>
  <si>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</si>
  <si>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</si>
  <si>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</si>
  <si>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</si>
  <si>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</si>
  <si>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</si>
  <si>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</si>
  <si>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</si>
  <si>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</si>
  <si>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</si>
  <si>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</si>
  <si>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</si>
  <si>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</si>
  <si>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</si>
  <si>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</si>
  <si>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</si>
  <si>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</si>
  <si>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</si>
  <si>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</si>
  <si>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</si>
  <si>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</si>
  <si>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</si>
  <si>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</si>
  <si>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</si>
  <si>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</si>
  <si>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</si>
  <si>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</si>
  <si>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</si>
  <si>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</si>
  <si>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</si>
  <si>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</si>
  <si>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</si>
  <si>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</si>
  <si>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</si>
  <si>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</si>
  <si>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</si>
  <si>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</si>
  <si>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</si>
  <si>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</si>
  <si>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</si>
  <si>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</si>
  <si>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</si>
  <si>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</si>
  <si>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</si>
  <si>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</si>
  <si>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</si>
  <si>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</si>
  <si>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</si>
  <si>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</si>
  <si>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</si>
  <si>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</si>
  <si>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</si>
  <si>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</si>
  <si>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</si>
  <si>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</si>
  <si>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</si>
  <si>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</si>
  <si>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</si>
  <si>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</si>
  <si>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</si>
  <si>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</si>
  <si>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</si>
  <si>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</si>
  <si>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</si>
  <si>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</si>
  <si>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</si>
  <si>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</si>
  <si>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</si>
  <si>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</si>
  <si>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</si>
  <si>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</si>
  <si>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</si>
  <si>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</si>
  <si>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</si>
  <si>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</si>
  <si>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</si>
  <si>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</si>
  <si>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</si>
  <si>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</si>
  <si>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</si>
  <si>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</si>
  <si>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</si>
  <si>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</si>
  <si>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</si>
  <si>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</si>
  <si>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</si>
  <si>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</si>
  <si>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</si>
  <si>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</si>
  <si>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</si>
  <si>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</si>
  <si>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</si>
  <si>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</si>
  <si>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</si>
  <si>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</si>
  <si>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</si>
  <si>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</si>
  <si>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</si>
  <si>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</si>
  <si>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</si>
  <si>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</si>
  <si>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</si>
  <si>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</si>
  <si>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</si>
  <si>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</si>
  <si>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</si>
  <si>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</si>
  <si>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</si>
  <si>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</si>
  <si>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</si>
  <si>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</si>
  <si>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</si>
  <si>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</si>
  <si>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</si>
  <si>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</si>
  <si>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</si>
  <si>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</si>
  <si>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</si>
  <si>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</si>
  <si>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</si>
  <si>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</si>
  <si>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</si>
  <si>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</si>
  <si>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</si>
  <si>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</si>
  <si>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</si>
  <si>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</si>
  <si>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</si>
  <si>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</si>
  <si>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</si>
  <si>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</si>
  <si>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</si>
  <si>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</si>
  <si>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</si>
  <si>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</si>
  <si>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</si>
  <si>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</si>
  <si>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</si>
  <si>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</si>
  <si>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</si>
  <si>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</si>
  <si>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</si>
  <si>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</si>
  <si>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</si>
  <si>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</si>
  <si>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</si>
  <si>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</si>
  <si>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</si>
  <si>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</si>
  <si>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</si>
  <si>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</si>
  <si>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</si>
  <si>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</si>
  <si>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</si>
  <si>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</si>
  <si>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</si>
  <si>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</si>
  <si>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</si>
  <si>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</si>
  <si>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</si>
  <si>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</si>
  <si>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</si>
  <si>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</si>
  <si>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</si>
  <si>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</si>
  <si>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</si>
  <si>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</si>
  <si>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</si>
  <si>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</si>
  <si>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</si>
  <si>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</si>
  <si>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</si>
  <si>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</si>
  <si>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</si>
  <si>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</si>
  <si>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</si>
  <si>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</si>
  <si>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</si>
  <si>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</si>
  <si>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</si>
  <si>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</si>
  <si>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</si>
  <si>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</si>
  <si>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</si>
  <si>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</si>
  <si>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</si>
  <si>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</si>
  <si>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</si>
  <si>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</si>
  <si>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</si>
  <si>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</si>
  <si>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</si>
  <si>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</si>
  <si>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</si>
  <si>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</si>
  <si>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</si>
  <si>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</si>
  <si>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</si>
  <si>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</si>
  <si>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</si>
  <si>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</si>
  <si>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</si>
  <si>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</si>
  <si>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</si>
  <si>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</si>
  <si>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</si>
  <si>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</si>
  <si>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</si>
  <si>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</si>
  <si>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</si>
  <si>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</si>
  <si>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</si>
  <si>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</si>
  <si>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</si>
  <si>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</si>
  <si>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</si>
  <si>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</si>
  <si>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</si>
  <si>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</si>
  <si>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</si>
  <si>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</si>
  <si>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</si>
  <si>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</si>
  <si>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</si>
  <si>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</si>
  <si>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</si>
  <si>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</si>
  <si>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</si>
  <si>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</si>
  <si>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</si>
  <si>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</si>
  <si>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</si>
  <si>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</si>
  <si>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</si>
  <si>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</si>
  <si>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</si>
  <si>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</si>
  <si>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</si>
  <si>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</si>
  <si>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</si>
  <si>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</si>
  <si>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</si>
  <si>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</si>
  <si>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</si>
  <si>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</si>
  <si>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</si>
  <si>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</si>
  <si>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</si>
  <si>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</si>
  <si>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</si>
  <si>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</si>
  <si>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</si>
  <si>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</si>
  <si>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</si>
  <si>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</si>
  <si>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</si>
  <si>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</si>
  <si>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</si>
  <si>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</si>
  <si>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</si>
  <si>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</si>
  <si>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</si>
  <si>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</si>
  <si>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</si>
  <si>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</si>
  <si>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</si>
  <si>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</si>
  <si>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</si>
  <si>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</si>
  <si>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</si>
  <si>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</si>
  <si>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</si>
  <si>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</si>
  <si>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</si>
  <si>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</si>
  <si>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</si>
  <si>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</si>
  <si>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</si>
  <si>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</si>
  <si>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</si>
  <si>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</si>
  <si>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</si>
  <si>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</si>
  <si>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</si>
  <si>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</si>
  <si>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</si>
  <si>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</si>
  <si>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</si>
  <si>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</si>
  <si>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</si>
  <si>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</si>
  <si>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</si>
  <si>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</si>
  <si>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</si>
  <si>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</si>
  <si>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</si>
  <si>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</si>
  <si>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</si>
  <si>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</si>
  <si>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</si>
  <si>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</si>
  <si>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</si>
  <si>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</si>
  <si>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</si>
  <si>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</si>
  <si>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</si>
  <si>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</si>
  <si>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</si>
  <si>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</si>
  <si>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</si>
  <si>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</si>
  <si>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</si>
  <si>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</si>
  <si>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</si>
  <si>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</si>
  <si>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</si>
  <si>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</si>
  <si>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</si>
  <si>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</si>
  <si>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</si>
  <si>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</si>
  <si>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</si>
  <si>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</si>
  <si>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</si>
  <si>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</si>
  <si>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</si>
  <si>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</si>
  <si>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</si>
  <si>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</si>
  <si>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</si>
  <si>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</si>
  <si>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</si>
  <si>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</si>
  <si>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</si>
  <si>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</si>
  <si>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</si>
  <si>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</si>
  <si>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</si>
  <si>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</si>
  <si>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</si>
  <si>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</si>
  <si>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</si>
  <si>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</si>
  <si>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</si>
  <si>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</si>
  <si>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</si>
  <si>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</si>
  <si>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</si>
  <si>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</si>
  <si>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</si>
  <si>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</si>
  <si>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</si>
  <si>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</si>
  <si>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</si>
  <si>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</si>
  <si>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</si>
  <si>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</si>
  <si>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</si>
  <si>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</si>
  <si>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</si>
  <si>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</si>
  <si>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</si>
  <si>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</si>
  <si>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</si>
  <si>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</si>
  <si>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</si>
  <si>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</si>
  <si>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</si>
  <si>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</si>
  <si>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</si>
  <si>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</si>
  <si>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</si>
  <si>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</si>
  <si>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</si>
  <si>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</si>
  <si>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</si>
  <si>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</si>
  <si>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</si>
  <si>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</si>
  <si>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</si>
  <si>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</si>
  <si>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</si>
  <si>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</si>
  <si>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</si>
  <si>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</si>
  <si>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</si>
  <si>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</si>
  <si>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</si>
  <si>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</si>
  <si>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</si>
  <si>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</si>
  <si>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</si>
  <si>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</si>
  <si>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</si>
  <si>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</si>
  <si>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</si>
  <si>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</si>
  <si>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</si>
  <si>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</si>
  <si>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</si>
  <si>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</si>
  <si>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</si>
  <si>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</si>
  <si>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</si>
  <si>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</si>
  <si>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</si>
  <si>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</si>
  <si>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</si>
  <si>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</si>
  <si>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</si>
  <si>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</si>
  <si>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</si>
  <si>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</si>
  <si>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</si>
  <si>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</si>
  <si>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</si>
  <si>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</si>
  <si>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</si>
  <si>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</si>
  <si>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</si>
  <si>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</si>
  <si>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</si>
  <si>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</si>
  <si>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</si>
  <si>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</si>
  <si>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</si>
  <si>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</si>
  <si>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</si>
  <si>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</si>
  <si>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</si>
  <si>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</si>
  <si>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</si>
  <si>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</si>
  <si>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</si>
  <si>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</si>
  <si>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</si>
  <si>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</si>
  <si>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</si>
  <si>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</si>
  <si>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</si>
  <si>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</si>
  <si>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</si>
  <si>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</si>
  <si>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</si>
  <si>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</si>
  <si>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</si>
  <si>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</si>
  <si>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</si>
  <si>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</si>
  <si>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</si>
  <si>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</si>
  <si>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</si>
  <si>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</si>
  <si>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</si>
  <si>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</si>
  <si>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</si>
  <si>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</si>
  <si>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</si>
  <si>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</si>
  <si>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</si>
  <si>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</si>
  <si>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</si>
  <si>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</si>
  <si>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</si>
  <si>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</si>
  <si>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</si>
  <si>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</si>
  <si>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</si>
  <si>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</si>
  <si>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</si>
  <si>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</si>
  <si>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</si>
  <si>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</si>
  <si>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</si>
  <si>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</si>
  <si>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</si>
  <si>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</si>
  <si>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</si>
  <si>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</si>
  <si>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</si>
  <si>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</si>
  <si>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</si>
  <si>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</si>
  <si>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</si>
  <si>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</si>
  <si>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</si>
  <si>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</si>
  <si>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</si>
  <si>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</si>
  <si>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</si>
  <si>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</si>
  <si>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</si>
  <si>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</si>
  <si>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</si>
  <si>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</si>
  <si>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</si>
  <si>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</si>
  <si>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</si>
  <si>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</si>
  <si>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</si>
  <si>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</si>
  <si>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</si>
  <si>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</si>
  <si>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</si>
  <si>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</si>
  <si>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</si>
  <si>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</si>
  <si>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</si>
  <si>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</si>
  <si>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</si>
  <si>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</si>
  <si>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</si>
  <si>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</si>
  <si>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</si>
  <si>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</si>
  <si>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</si>
  <si>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</si>
  <si>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</si>
  <si>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</si>
  <si>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</si>
  <si>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</si>
  <si>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</si>
  <si>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</si>
  <si>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</si>
  <si>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</si>
  <si>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</si>
  <si>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</si>
  <si>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</si>
  <si>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</si>
  <si>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</si>
  <si>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</si>
  <si>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</si>
  <si>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</si>
  <si>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</si>
  <si>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</si>
  <si>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</si>
  <si>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</si>
  <si>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</si>
  <si>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</si>
  <si>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</si>
  <si>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</si>
  <si>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</si>
  <si>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</si>
  <si>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</si>
  <si>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</si>
  <si>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</si>
  <si>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</si>
  <si>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</si>
  <si>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</si>
  <si>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</si>
  <si>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</si>
  <si>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</si>
  <si>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</si>
  <si>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</si>
  <si>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</si>
  <si>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</si>
  <si>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</si>
  <si>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</si>
  <si>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</si>
  <si>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</si>
  <si>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</si>
  <si>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</si>
  <si>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</si>
  <si>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</si>
  <si>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</si>
  <si>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</si>
  <si>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</si>
  <si>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</si>
  <si>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</si>
  <si>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</si>
  <si>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</si>
  <si>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</si>
  <si>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</si>
  <si>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</si>
  <si>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</si>
  <si>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</si>
  <si>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</si>
  <si>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</si>
  <si>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</si>
  <si>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</si>
  <si>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</si>
  <si>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</si>
  <si>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</si>
  <si>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</si>
  <si>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</si>
  <si>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</si>
  <si>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</si>
  <si>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</si>
  <si>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</si>
  <si>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</si>
  <si>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</si>
  <si>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</si>
  <si>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</si>
  <si>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</si>
  <si>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</si>
  <si>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</si>
  <si>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</si>
  <si>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</si>
  <si>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</si>
  <si>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</si>
  <si>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</si>
  <si>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</si>
  <si>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</si>
  <si>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</si>
  <si>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</si>
  <si>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</si>
  <si>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</si>
  <si>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</si>
  <si>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</si>
  <si>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</si>
  <si>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</si>
  <si>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</si>
  <si>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</si>
  <si>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</si>
  <si>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</si>
  <si>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</si>
  <si>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</si>
  <si>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</si>
  <si>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</si>
  <si>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</si>
  <si>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</si>
  <si>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</si>
  <si>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</si>
  <si>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</si>
  <si>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</si>
  <si>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</si>
  <si>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</si>
  <si>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</si>
  <si>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</si>
  <si>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</si>
  <si>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</si>
  <si>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</si>
  <si>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</si>
  <si>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</si>
  <si>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</si>
  <si>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</si>
  <si>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</si>
  <si>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</si>
  <si>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</si>
  <si>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</si>
  <si>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</si>
  <si>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</si>
  <si>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</si>
  <si>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</si>
  <si>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</si>
  <si>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</si>
  <si>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</si>
  <si>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</si>
  <si>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</si>
  <si>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</si>
  <si>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</si>
  <si>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</si>
  <si>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</si>
  <si>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</si>
  <si>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</si>
  <si>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</si>
  <si>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</si>
  <si>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</si>
  <si>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</si>
  <si>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</si>
  <si>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</si>
  <si>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</si>
  <si>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</si>
  <si>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</si>
  <si>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</si>
  <si>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</si>
  <si>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</si>
  <si>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</si>
  <si>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</si>
  <si>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</si>
  <si>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</si>
  <si>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</si>
  <si>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</si>
  <si>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</si>
  <si>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</si>
  <si>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</si>
  <si>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</si>
  <si>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</si>
  <si>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</si>
  <si>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</si>
  <si>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</si>
  <si>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</si>
  <si>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</si>
  <si>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</si>
  <si>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</si>
  <si>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</si>
  <si>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</si>
  <si>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</si>
  <si>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</si>
  <si>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</si>
  <si>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</si>
  <si>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</si>
  <si>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</si>
  <si>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</si>
  <si>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</si>
  <si>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</si>
  <si>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</si>
  <si>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</si>
  <si>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</si>
  <si>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</si>
  <si>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</si>
  <si>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</si>
  <si>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</si>
  <si>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</si>
  <si>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</si>
  <si>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</si>
  <si>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</si>
  <si>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</si>
  <si>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</si>
  <si>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</si>
  <si>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</si>
  <si>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</si>
  <si>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</si>
  <si>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</si>
  <si>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</si>
  <si>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</si>
  <si>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</si>
  <si>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</si>
  <si>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</si>
  <si>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</si>
  <si>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</si>
  <si>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</si>
  <si>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</si>
  <si>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</si>
  <si>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</si>
  <si>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</si>
  <si>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</si>
  <si>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</si>
  <si>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</si>
  <si>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</si>
  <si>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</si>
  <si>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</si>
  <si>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</si>
  <si>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</si>
  <si>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</si>
  <si>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</si>
  <si>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</si>
  <si>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</si>
  <si>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</si>
  <si>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</si>
  <si>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</si>
  <si>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</si>
  <si>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</si>
  <si>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</si>
  <si>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</si>
  <si>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</si>
  <si>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</si>
  <si>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</si>
  <si>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</si>
  <si>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</si>
  <si>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</si>
  <si>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</si>
  <si>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</si>
  <si>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</si>
  <si>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</si>
  <si>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</si>
  <si>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</si>
  <si>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</si>
  <si>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</si>
  <si>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</si>
  <si>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</si>
  <si>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</si>
  <si>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</si>
  <si>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</si>
  <si>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</si>
  <si>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</si>
  <si>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</si>
  <si>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</si>
  <si>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</si>
  <si>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</si>
  <si>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</si>
  <si>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</si>
  <si>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</si>
  <si>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</si>
  <si>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</si>
  <si>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</si>
  <si>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</si>
  <si>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</si>
  <si>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</si>
  <si>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</si>
  <si>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</si>
  <si>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</si>
  <si>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</si>
  <si>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</si>
  <si>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</si>
  <si>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</si>
  <si>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</si>
  <si>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</si>
  <si>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</si>
  <si>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</si>
  <si>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</si>
  <si>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</si>
  <si>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</si>
  <si>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</si>
  <si>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</si>
  <si>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</si>
  <si>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</si>
  <si>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</si>
  <si>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</si>
  <si>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</si>
  <si>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</si>
  <si>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</si>
  <si>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</si>
  <si>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</si>
  <si>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</si>
  <si>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</si>
  <si>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</si>
  <si>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</si>
  <si>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</si>
  <si>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</si>
  <si>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</si>
  <si>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</si>
  <si>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</si>
  <si>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</si>
  <si>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</si>
  <si>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</si>
  <si>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</si>
  <si>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</si>
  <si>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</si>
  <si>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</si>
  <si>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</si>
  <si>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</si>
  <si>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</si>
  <si>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</si>
  <si>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</si>
  <si>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</si>
  <si>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</si>
  <si>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</si>
  <si>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</si>
  <si>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</si>
  <si>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</si>
  <si>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</si>
  <si>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</si>
  <si>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</si>
  <si>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</si>
  <si>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</si>
  <si>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</si>
  <si>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</si>
  <si>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</si>
  <si>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</si>
  <si>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</si>
  <si>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</si>
  <si>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</si>
  <si>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</si>
  <si>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</si>
  <si>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</si>
  <si>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</si>
  <si>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</si>
  <si>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</si>
  <si>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</si>
  <si>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</si>
  <si>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</si>
  <si>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</si>
  <si>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</si>
  <si>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</si>
  <si>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</si>
  <si>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</si>
  <si>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</si>
  <si>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</si>
  <si>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</si>
  <si>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</si>
  <si>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</si>
  <si>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</si>
  <si>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</si>
  <si>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</si>
  <si>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</si>
  <si>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</si>
  <si>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</si>
  <si>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</si>
  <si>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</si>
  <si>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</si>
  <si>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</si>
  <si>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</si>
  <si>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</si>
  <si>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</si>
  <si>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</si>
  <si>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</si>
  <si>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</si>
  <si>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</si>
  <si>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</si>
  <si>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</si>
  <si>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</si>
  <si>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</si>
  <si>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</si>
  <si>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</si>
  <si>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</si>
  <si>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</si>
  <si>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</si>
  <si>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</si>
  <si>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</si>
  <si>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</si>
  <si>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</si>
  <si>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</si>
  <si>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</si>
  <si>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</si>
  <si>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</si>
  <si>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</si>
  <si>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</si>
  <si>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</si>
  <si>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</si>
  <si>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</si>
  <si>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</si>
  <si>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</si>
  <si>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</si>
  <si>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</si>
  <si>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</si>
  <si>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</si>
  <si>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</si>
  <si>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</si>
  <si>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</si>
  <si>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</si>
  <si>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</si>
  <si>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</si>
  <si>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</si>
  <si>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</si>
  <si>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</si>
  <si>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</si>
  <si>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</si>
  <si>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</si>
  <si>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</si>
  <si>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</si>
  <si>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</si>
  <si>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</si>
  <si>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</si>
  <si>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</si>
  <si>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</si>
  <si>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</si>
  <si>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</si>
  <si>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</si>
  <si>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</si>
  <si>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</si>
  <si>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</si>
  <si>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</si>
  <si>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</si>
  <si>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</si>
  <si>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</si>
  <si>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</si>
  <si>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</si>
  <si>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</si>
  <si>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</si>
  <si>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</si>
  <si>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</si>
  <si>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</si>
  <si>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</si>
  <si>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</si>
  <si>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</si>
  <si>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</si>
  <si>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</si>
  <si>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</si>
  <si>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</si>
  <si>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</si>
  <si>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</si>
  <si>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</si>
  <si>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</si>
  <si>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</si>
  <si>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</si>
  <si>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</si>
  <si>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</si>
  <si>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</si>
  <si>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</si>
  <si>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</si>
  <si>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</si>
  <si>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</si>
  <si>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</si>
  <si>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</si>
  <si>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</si>
  <si>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</si>
  <si>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</si>
  <si>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</si>
  <si>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</si>
  <si>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</si>
  <si>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</si>
  <si>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</si>
  <si>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</si>
  <si>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</si>
  <si>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</si>
  <si>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</si>
  <si>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</si>
  <si>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</si>
  <si>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</si>
  <si>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</si>
  <si>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</si>
  <si>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</si>
  <si>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</si>
  <si>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</si>
  <si>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</si>
  <si>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</si>
  <si>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</si>
  <si>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</si>
  <si>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</si>
  <si>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</si>
  <si>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</si>
  <si>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</si>
  <si>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</si>
  <si>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</si>
  <si>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</si>
  <si>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</si>
  <si>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</si>
  <si>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</si>
  <si>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</si>
  <si>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</si>
  <si>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</si>
  <si>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</si>
  <si>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</si>
  <si>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</si>
  <si>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</si>
  <si>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</si>
  <si>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</si>
  <si>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</si>
  <si>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</si>
  <si>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</si>
  <si>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</si>
  <si>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</si>
  <si>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</si>
  <si>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</si>
  <si>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</si>
  <si>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</si>
  <si>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</si>
  <si>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</si>
  <si>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</si>
  <si>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</si>
  <si>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</si>
  <si>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</si>
  <si>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</si>
  <si>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</si>
  <si>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</si>
  <si>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</si>
  <si>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</si>
  <si>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</si>
  <si>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</si>
  <si>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</si>
  <si>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</si>
  <si>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</si>
  <si>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</si>
  <si>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</si>
  <si>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</si>
  <si>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</si>
  <si>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</si>
  <si>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</si>
  <si>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</si>
  <si>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</si>
  <si>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</si>
  <si>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</si>
  <si>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</si>
  <si>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</si>
  <si>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</si>
  <si>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</si>
  <si>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</si>
  <si>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</si>
  <si>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</si>
  <si>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</si>
  <si>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</si>
  <si>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</si>
  <si>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</si>
  <si>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</si>
  <si>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</si>
  <si>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</si>
  <si>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</si>
  <si>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</si>
  <si>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</si>
  <si>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</si>
  <si>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</si>
  <si>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</si>
  <si>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</si>
  <si>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</si>
  <si>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</si>
  <si>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</si>
  <si>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</si>
  <si>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</si>
  <si>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</si>
  <si>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</si>
  <si>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</si>
  <si>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</si>
  <si>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</si>
  <si>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</si>
  <si>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</si>
  <si>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</si>
  <si>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</si>
  <si>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</si>
  <si>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</si>
  <si>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</si>
  <si>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</si>
  <si>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</si>
  <si>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</si>
  <si>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</si>
  <si>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</si>
  <si>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</si>
  <si>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</si>
  <si>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</si>
  <si>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</si>
  <si>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</si>
  <si>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</si>
  <si>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</si>
  <si>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</si>
  <si>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</si>
  <si>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</si>
  <si>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</si>
  <si>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</si>
  <si>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</si>
  <si>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</si>
  <si>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</si>
  <si>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</si>
  <si>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</si>
  <si>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</si>
  <si>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</si>
  <si>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</si>
  <si>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</si>
  <si>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</si>
  <si>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</si>
  <si>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</si>
  <si>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</si>
  <si>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</si>
  <si>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</si>
  <si>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</si>
  <si>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</si>
  <si>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</si>
  <si>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</si>
  <si>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</si>
  <si>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</si>
  <si>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</si>
  <si>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</si>
  <si>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</si>
  <si>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</si>
  <si>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</si>
  <si>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</si>
  <si>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</si>
  <si>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</si>
  <si>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</si>
  <si>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</si>
  <si>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</si>
  <si>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</si>
  <si>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</si>
  <si>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</si>
  <si>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</si>
  <si>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</si>
  <si>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</si>
  <si>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</si>
  <si>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</si>
  <si>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</si>
  <si>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</si>
  <si>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</si>
  <si>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</si>
  <si>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</si>
  <si>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</si>
  <si>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</si>
  <si>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</si>
  <si>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</si>
  <si>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</si>
  <si>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</si>
  <si>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</si>
  <si>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</si>
  <si>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</si>
  <si>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</si>
  <si>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</si>
  <si>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</si>
  <si>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</si>
  <si>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</si>
  <si>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</si>
  <si>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</si>
  <si>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</si>
  <si>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</si>
  <si>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</si>
  <si>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</si>
  <si>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</si>
  <si>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</si>
  <si>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</si>
  <si>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</si>
  <si>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</si>
  <si>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</si>
  <si>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</si>
  <si>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</si>
  <si>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</si>
  <si>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</si>
  <si>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</si>
  <si>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</si>
  <si>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</si>
  <si>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</si>
  <si>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</si>
  <si>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</si>
  <si>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</si>
  <si>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</si>
  <si>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</si>
  <si>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</si>
  <si>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</si>
  <si>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</si>
  <si>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</si>
  <si>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</si>
  <si>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</si>
  <si>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</si>
  <si>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</si>
  <si>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</si>
  <si>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</si>
  <si>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</si>
  <si>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</si>
  <si>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</si>
  <si>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</si>
  <si>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</si>
  <si>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</si>
  <si>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</si>
  <si>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</si>
  <si>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</si>
  <si>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</si>
  <si>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</si>
  <si>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</si>
  <si>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</si>
  <si>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</si>
  <si>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</si>
  <si>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</si>
  <si>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</si>
  <si>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</si>
  <si>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</si>
  <si>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</si>
  <si>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</si>
  <si>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</si>
  <si>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</si>
  <si>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</si>
  <si>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</si>
  <si>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</si>
  <si>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</si>
  <si>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</si>
  <si>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</si>
  <si>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</si>
  <si>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</si>
  <si>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</si>
  <si>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</si>
  <si>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</si>
  <si>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</si>
  <si>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</si>
  <si>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</si>
  <si>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</si>
  <si>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</si>
  <si>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</si>
  <si>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</si>
  <si>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</si>
  <si>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</si>
  <si>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</si>
  <si>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</si>
  <si>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</si>
  <si>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</si>
  <si>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</si>
  <si>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</si>
  <si>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</si>
  <si>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</si>
  <si>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</si>
  <si>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</si>
  <si>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</si>
  <si>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</si>
  <si>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</si>
  <si>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</si>
  <si>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</si>
  <si>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</si>
  <si>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</si>
  <si>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</si>
  <si>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</si>
  <si>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</si>
  <si>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</si>
  <si>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</si>
  <si>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</si>
  <si>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</si>
  <si>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</si>
  <si>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</si>
  <si>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</si>
  <si>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</si>
  <si>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</si>
  <si>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</si>
  <si>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</si>
  <si>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</si>
  <si>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</si>
  <si>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</si>
  <si>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</si>
  <si>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</si>
  <si>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</si>
  <si>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</si>
  <si>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</si>
  <si>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</si>
  <si>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</si>
  <si>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</si>
  <si>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</si>
  <si>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</si>
  <si>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</si>
  <si>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</si>
  <si>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</si>
  <si>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</si>
  <si>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</si>
  <si>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</si>
  <si>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</si>
  <si>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</si>
  <si>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</si>
  <si>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</si>
  <si>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</si>
  <si>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</si>
  <si>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</si>
  <si>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</si>
  <si>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</si>
  <si>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</si>
  <si>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</si>
  <si>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</si>
  <si>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</si>
  <si>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</si>
  <si>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</si>
  <si>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</si>
  <si>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</si>
  <si>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</si>
  <si>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</si>
  <si>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</si>
  <si>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</si>
  <si>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</si>
  <si>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</si>
  <si>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</si>
  <si>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</si>
  <si>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</si>
  <si>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</si>
  <si>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</si>
  <si>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</si>
  <si>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</si>
  <si>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</si>
  <si>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</si>
  <si>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</si>
  <si>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</si>
  <si>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</si>
  <si>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</si>
  <si>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</si>
  <si>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</si>
  <si>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</si>
  <si>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</si>
  <si>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</si>
  <si>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</si>
  <si>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</si>
  <si>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</si>
  <si>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</si>
  <si>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</si>
  <si>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</si>
  <si>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</si>
  <si>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</si>
  <si>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</si>
  <si>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</si>
  <si>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</si>
  <si>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</si>
  <si>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</si>
  <si>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</si>
  <si>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</si>
  <si>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</si>
  <si>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</si>
  <si>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</si>
  <si>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</si>
  <si>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</si>
  <si>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</si>
  <si>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</si>
  <si>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</si>
  <si>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</si>
  <si>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</si>
  <si>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</si>
  <si>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</si>
  <si>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</si>
  <si>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</si>
  <si>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</si>
  <si>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</si>
  <si>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</si>
  <si>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</si>
  <si>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</si>
  <si>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</si>
  <si>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</si>
  <si>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</si>
  <si>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</si>
  <si>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</si>
  <si>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</si>
  <si>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</si>
  <si>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</si>
  <si>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</si>
  <si>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</si>
  <si>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</si>
  <si>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</si>
  <si>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</si>
  <si>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</si>
  <si>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</si>
  <si>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</si>
  <si>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</si>
  <si>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</si>
  <si>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</si>
  <si>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</si>
  <si>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</si>
  <si>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</si>
  <si>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</si>
  <si>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</si>
  <si>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</si>
  <si>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</si>
  <si>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</si>
  <si>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</si>
  <si>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</si>
  <si>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</si>
  <si>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</si>
  <si>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</si>
  <si>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</si>
  <si>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</si>
  <si>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</si>
  <si>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</si>
  <si>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</si>
  <si>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</si>
  <si>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</si>
  <si>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</si>
  <si>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</si>
  <si>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</si>
  <si>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</si>
  <si>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</si>
  <si>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</si>
  <si>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</si>
  <si>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</si>
  <si>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</si>
  <si>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</si>
  <si>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</si>
  <si>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</si>
  <si>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</si>
  <si>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</si>
  <si>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</si>
  <si>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</si>
  <si>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</si>
  <si>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</si>
  <si>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</si>
  <si>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</si>
  <si>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</si>
  <si>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</si>
  <si>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</si>
  <si>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</si>
  <si>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</si>
  <si>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</si>
  <si>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</si>
  <si>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</si>
  <si>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</si>
  <si>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</si>
  <si>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</si>
  <si>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</si>
  <si>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</si>
  <si>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</si>
  <si>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</si>
  <si>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</si>
  <si>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</si>
  <si>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</si>
  <si>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</si>
  <si>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</si>
  <si>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</si>
  <si>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</si>
  <si>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</si>
  <si>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</si>
  <si>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</si>
  <si>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</si>
  <si>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</si>
  <si>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</si>
  <si>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</si>
  <si>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</si>
  <si>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</si>
  <si>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</si>
  <si>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</si>
  <si>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</si>
  <si>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</si>
  <si>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</si>
  <si>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</si>
  <si>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</si>
  <si>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</si>
  <si>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</si>
  <si>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</si>
  <si>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</si>
  <si>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</si>
  <si>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</si>
  <si>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</si>
  <si>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</si>
  <si>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</si>
  <si>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</si>
  <si>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</si>
  <si>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</si>
  <si>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</si>
  <si>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</si>
  <si>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</si>
  <si>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</si>
  <si>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</si>
  <si>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</si>
  <si>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</si>
  <si>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</si>
  <si>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</si>
  <si>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</si>
  <si>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</si>
  <si>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</si>
  <si>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</si>
  <si>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</si>
  <si>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</si>
  <si>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</si>
  <si>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</si>
  <si>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</si>
  <si>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</si>
  <si>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</si>
  <si>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</si>
  <si>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</si>
  <si>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</si>
  <si>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</si>
  <si>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</si>
  <si>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</si>
  <si>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</si>
  <si>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</si>
  <si>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</si>
  <si>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</si>
  <si>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</si>
  <si>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</si>
  <si>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</si>
  <si>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</si>
  <si>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</si>
  <si>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</si>
  <si>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</si>
  <si>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</si>
  <si>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</si>
  <si>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</si>
  <si>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</si>
  <si>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</si>
  <si>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</si>
  <si>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</si>
  <si>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</si>
  <si>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</si>
  <si>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</si>
  <si>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</si>
  <si>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</si>
  <si>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</si>
  <si>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</si>
  <si>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</si>
  <si>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</si>
  <si>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</si>
  <si>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</si>
  <si>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</si>
  <si>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</si>
  <si>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</si>
  <si>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</si>
  <si>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</si>
  <si>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</si>
  <si>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</si>
  <si>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</si>
  <si>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</si>
  <si>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</si>
  <si>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</si>
  <si>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</si>
  <si>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</si>
  <si>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</si>
  <si>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</si>
  <si>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</si>
  <si>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</si>
  <si>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</si>
  <si>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</si>
  <si>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</si>
  <si>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</si>
  <si>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</si>
  <si>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</si>
  <si>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</si>
  <si>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</si>
  <si>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</si>
  <si>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</si>
  <si>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</si>
  <si>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</si>
  <si>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</si>
  <si>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</si>
  <si>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</si>
  <si>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</si>
  <si>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</si>
  <si>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</si>
  <si>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</si>
  <si>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</si>
  <si>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</si>
  <si>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</si>
  <si>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</si>
  <si>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</si>
  <si>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</si>
  <si>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</si>
  <si>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</si>
  <si>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</si>
  <si>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</si>
  <si>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</si>
  <si>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</si>
  <si>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</si>
  <si>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</si>
  <si>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</si>
  <si>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</si>
  <si>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</si>
  <si>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</si>
  <si>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</si>
  <si>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</si>
  <si>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</si>
  <si>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</si>
  <si>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</si>
  <si>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</si>
  <si>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</si>
  <si>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</si>
  <si>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</si>
  <si>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</si>
  <si>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</si>
  <si>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</si>
  <si>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</si>
  <si>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</si>
  <si>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</si>
  <si>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</si>
  <si>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</si>
  <si>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</si>
  <si>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</si>
  <si>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</si>
  <si>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</si>
  <si>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</si>
  <si>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</si>
  <si>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</si>
  <si>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</si>
  <si>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</si>
  <si>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</si>
  <si>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</si>
  <si>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</si>
  <si>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</si>
  <si>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</si>
  <si>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</si>
  <si>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</si>
  <si>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</si>
  <si>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</si>
  <si>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</si>
  <si>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</si>
  <si>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</si>
  <si>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</si>
  <si>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</si>
  <si>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</si>
  <si>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</si>
  <si>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</si>
  <si>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</si>
  <si>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</si>
  <si>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</si>
  <si>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</si>
  <si>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</si>
  <si>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</si>
  <si>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</si>
  <si>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</si>
  <si>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</si>
  <si>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</si>
  <si>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</si>
  <si>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</si>
  <si>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</si>
  <si>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</si>
  <si>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</si>
  <si>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</si>
  <si>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</si>
  <si>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</si>
  <si>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</si>
  <si>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</si>
  <si>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</si>
  <si>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</si>
  <si>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</si>
  <si>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</si>
  <si>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</si>
  <si>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</si>
  <si>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</si>
  <si>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</si>
  <si>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</si>
  <si>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</si>
  <si>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</si>
  <si>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</si>
  <si>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</si>
  <si>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</si>
  <si>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</si>
  <si>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</si>
  <si>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</si>
  <si>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</si>
  <si>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</si>
  <si>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</si>
  <si>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</si>
  <si>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</si>
  <si>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</si>
  <si>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</si>
  <si>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</si>
  <si>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</si>
  <si>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</si>
  <si>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</si>
  <si>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</si>
  <si>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</si>
  <si>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</si>
  <si>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</si>
  <si>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</si>
  <si>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</si>
  <si>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</si>
  <si>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</si>
  <si>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</si>
  <si>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</si>
  <si>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</si>
  <si>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</si>
  <si>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</si>
  <si>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</si>
  <si>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</si>
  <si>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</si>
  <si>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</si>
  <si>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</si>
  <si>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</si>
  <si>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</si>
  <si>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</si>
  <si>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</si>
  <si>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</si>
  <si>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</si>
  <si>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</si>
  <si>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</si>
  <si>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</si>
  <si>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</si>
  <si>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</si>
  <si>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</si>
  <si>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</si>
  <si>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</si>
  <si>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</si>
  <si>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</si>
  <si>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</si>
  <si>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</si>
  <si>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</si>
  <si>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</si>
  <si>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</si>
  <si>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</si>
  <si>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</si>
  <si>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</si>
  <si>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</si>
  <si>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</si>
  <si>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</si>
  <si>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</si>
  <si>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</si>
  <si>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</si>
  <si>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</si>
  <si>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</si>
  <si>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</si>
  <si>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</si>
  <si>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</si>
  <si>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</si>
  <si>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</si>
  <si>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</si>
  <si>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</si>
  <si>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</si>
  <si>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</si>
  <si>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</si>
  <si>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</si>
  <si>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</si>
  <si>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</si>
  <si>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</si>
  <si>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</si>
  <si>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</si>
  <si>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</si>
  <si>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</si>
  <si>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</si>
  <si>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</si>
  <si>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</si>
  <si>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</si>
  <si>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</si>
  <si>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</si>
  <si>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</si>
  <si>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</si>
  <si>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</si>
  <si>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</si>
  <si>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</si>
  <si>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</si>
  <si>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</si>
  <si>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</si>
  <si>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</si>
  <si>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</si>
  <si>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</si>
  <si>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</si>
  <si>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</si>
  <si>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</si>
  <si>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</si>
  <si>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</si>
  <si>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</si>
  <si>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</si>
  <si>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</si>
  <si>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</si>
  <si>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</si>
  <si>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</si>
  <si>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</si>
  <si>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</si>
  <si>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</si>
  <si>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</si>
  <si>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</si>
  <si>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</si>
  <si>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</si>
  <si>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</si>
  <si>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</si>
  <si>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</si>
  <si>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</si>
  <si>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</si>
  <si>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</si>
  <si>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</si>
  <si>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</si>
  <si>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</si>
  <si>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</si>
  <si>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</si>
  <si>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</si>
  <si>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</si>
  <si>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</si>
  <si>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</si>
  <si>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</si>
  <si>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</si>
  <si>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</si>
  <si>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</si>
  <si>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</si>
  <si>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</si>
  <si>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</si>
  <si>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</si>
  <si>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</si>
  <si>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</si>
  <si>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</si>
  <si>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</si>
  <si>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</si>
  <si>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</si>
  <si>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</si>
  <si>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</si>
  <si>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</si>
  <si>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</si>
  <si>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</si>
  <si>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</si>
  <si>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</si>
  <si>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</si>
  <si>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</si>
  <si>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</si>
  <si>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</si>
  <si>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</si>
  <si>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</si>
  <si>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</si>
  <si>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</si>
  <si>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</si>
  <si>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</si>
  <si>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</si>
  <si>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</si>
  <si>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</si>
  <si>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</si>
  <si>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</si>
  <si>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</si>
  <si>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</si>
  <si>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</si>
  <si>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</si>
  <si>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</si>
  <si>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</si>
  <si>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</si>
  <si>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</si>
  <si>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</si>
  <si>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</si>
  <si>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</si>
  <si>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</si>
  <si>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</si>
  <si>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</si>
  <si>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</si>
  <si>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</si>
  <si>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</si>
  <si>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</si>
  <si>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</si>
  <si>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</si>
  <si>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</si>
  <si>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</si>
  <si>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</si>
  <si>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</si>
  <si>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</si>
  <si>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</si>
  <si>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</si>
  <si>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</si>
  <si>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</si>
  <si>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</si>
  <si>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</si>
  <si>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</si>
  <si>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</si>
  <si>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</si>
  <si>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</si>
  <si>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</si>
  <si>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</si>
  <si>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</si>
  <si>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</si>
  <si>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</si>
  <si>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</si>
  <si>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</si>
  <si>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</si>
  <si>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</si>
  <si>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</si>
  <si>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</si>
  <si>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</si>
  <si>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</si>
  <si>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</si>
  <si>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</si>
  <si>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</si>
  <si>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</si>
  <si>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</si>
  <si>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</si>
  <si>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</si>
  <si>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</si>
  <si>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</si>
  <si>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</si>
  <si>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</si>
  <si>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</si>
  <si>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</si>
  <si>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</si>
  <si>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</si>
  <si>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</si>
  <si>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</si>
  <si>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</si>
  <si>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</si>
  <si>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</si>
  <si>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</si>
  <si>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</si>
  <si>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</si>
  <si>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</si>
  <si>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</si>
  <si>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</si>
  <si>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</si>
  <si>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</si>
  <si>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</si>
  <si>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</si>
  <si>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</si>
  <si>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</si>
  <si>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</si>
  <si>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</si>
  <si>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</si>
  <si>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</si>
  <si>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</si>
  <si>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</si>
  <si>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</si>
  <si>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</si>
  <si>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</si>
  <si>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</si>
  <si>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</si>
  <si>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</si>
  <si>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</si>
  <si>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</si>
  <si>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</si>
  <si>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</si>
  <si>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</si>
  <si>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</si>
  <si>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</si>
  <si>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</si>
  <si>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</si>
  <si>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</si>
  <si>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</si>
  <si>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</si>
  <si>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</si>
  <si>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</si>
  <si>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</si>
  <si>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</si>
  <si>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</si>
  <si>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</si>
  <si>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</si>
  <si>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</si>
  <si>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</si>
  <si>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</si>
  <si>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</si>
  <si>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</si>
  <si>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</si>
  <si>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</si>
  <si>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</si>
  <si>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</si>
  <si>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</si>
  <si>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</si>
  <si>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</si>
  <si>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</si>
  <si>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</si>
  <si>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</si>
  <si>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</si>
  <si>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</si>
  <si>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</si>
  <si>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</si>
  <si>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</si>
  <si>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</si>
  <si>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</si>
  <si>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</si>
  <si>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</si>
  <si>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</si>
  <si>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</si>
  <si>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</si>
  <si>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</si>
  <si>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</si>
  <si>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</si>
  <si>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</si>
  <si>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</si>
  <si>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</si>
  <si>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</si>
  <si>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</si>
  <si>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</si>
  <si>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</si>
  <si>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</si>
  <si>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</si>
  <si>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</si>
  <si>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</si>
  <si>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</si>
  <si>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</si>
  <si>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</si>
  <si>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</si>
  <si>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</si>
  <si>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</si>
  <si>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</si>
  <si>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</si>
  <si>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</si>
  <si>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</si>
  <si>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</si>
  <si>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</si>
  <si>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</si>
  <si>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</si>
  <si>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</si>
  <si>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</si>
  <si>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</si>
  <si>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</si>
  <si>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</si>
  <si>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</si>
  <si>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</si>
  <si>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</si>
  <si>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</si>
  <si>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</si>
  <si>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</si>
  <si>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</si>
  <si>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</si>
  <si>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</si>
  <si>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</si>
  <si>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</si>
  <si>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</si>
  <si>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</si>
  <si>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</si>
  <si>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</si>
  <si>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</si>
  <si>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</si>
  <si>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</si>
  <si>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</si>
  <si>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</si>
  <si>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</si>
  <si>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</si>
  <si>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</si>
  <si>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</si>
  <si>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</si>
  <si>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</si>
  <si>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</si>
  <si>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</si>
  <si>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</si>
  <si>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</si>
  <si>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</si>
  <si>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</si>
  <si>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</si>
  <si>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</si>
  <si>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</si>
  <si>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</si>
  <si>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</si>
  <si>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</si>
  <si>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</si>
  <si>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</si>
  <si>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</si>
  <si>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</si>
  <si>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</si>
  <si>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</si>
  <si>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</si>
  <si>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</si>
  <si>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</si>
  <si>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</si>
  <si>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</si>
  <si>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</si>
  <si>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</si>
  <si>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</si>
  <si>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</si>
  <si>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</si>
  <si>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</si>
  <si>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</si>
  <si>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</si>
  <si>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</si>
  <si>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</si>
  <si>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</si>
  <si>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</si>
  <si>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</si>
  <si>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</si>
  <si>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</si>
  <si>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</si>
  <si>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</si>
  <si>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</si>
  <si>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</si>
  <si>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</si>
  <si>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</si>
  <si>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</si>
  <si>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</si>
  <si>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</si>
  <si>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</si>
  <si>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</si>
  <si>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</si>
  <si>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</si>
  <si>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</si>
  <si>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</si>
  <si>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</si>
  <si>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</si>
  <si>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</si>
  <si>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</si>
  <si>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</si>
  <si>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</si>
  <si>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</si>
  <si>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</si>
  <si>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</si>
  <si>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</si>
  <si>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</si>
  <si>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</si>
  <si>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</si>
  <si>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</si>
  <si>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</si>
  <si>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</si>
  <si>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</si>
  <si>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</si>
  <si>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</si>
  <si>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</si>
  <si>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</si>
  <si>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</si>
  <si>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</si>
  <si>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</si>
  <si>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</si>
  <si>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</si>
  <si>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</si>
  <si>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</si>
  <si>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</si>
  <si>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</si>
  <si>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</si>
  <si>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</si>
  <si>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</si>
  <si>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</si>
  <si>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</si>
  <si>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</si>
  <si>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</si>
  <si>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</si>
  <si>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</si>
  <si>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</si>
  <si>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</si>
  <si>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</si>
  <si>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</si>
  <si>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</si>
  <si>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</si>
  <si>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</si>
  <si>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</si>
  <si>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</si>
  <si>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</si>
  <si>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</si>
  <si>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</si>
  <si>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</si>
  <si>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</si>
  <si>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</si>
  <si>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</si>
  <si>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</si>
  <si>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</si>
  <si>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</si>
  <si>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</si>
  <si>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</si>
  <si>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</si>
  <si>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</si>
  <si>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</si>
  <si>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</si>
  <si>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</si>
  <si>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</si>
  <si>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</si>
  <si>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</si>
  <si>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</si>
  <si>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</si>
  <si>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</si>
  <si>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</si>
  <si>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</si>
  <si>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</si>
  <si>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</si>
  <si>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</si>
  <si>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</si>
  <si>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</si>
  <si>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</si>
  <si>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</si>
  <si>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</si>
  <si>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</si>
  <si>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</si>
  <si>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</si>
  <si>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</si>
  <si>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</si>
  <si>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</si>
  <si>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</si>
  <si>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</si>
  <si>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</si>
  <si>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</si>
  <si>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</si>
  <si>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</si>
  <si>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</si>
  <si>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</si>
  <si>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</si>
  <si>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</si>
  <si>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</si>
  <si>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</si>
  <si>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</si>
  <si>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</si>
  <si>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</si>
  <si>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</si>
  <si>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</si>
  <si>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</si>
  <si>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</si>
  <si>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</si>
  <si>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</si>
  <si>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</si>
  <si>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</si>
  <si>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</si>
  <si>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</si>
  <si>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</si>
  <si>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</si>
  <si>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</si>
  <si>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</si>
  <si>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</si>
  <si>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</si>
  <si>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</si>
  <si>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</si>
  <si>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</si>
  <si>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</si>
  <si>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</si>
  <si>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</si>
  <si>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</si>
  <si>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</si>
  <si>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</si>
  <si>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</si>
  <si>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</si>
  <si>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</si>
  <si>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</si>
  <si>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</si>
  <si>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</si>
  <si>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</si>
  <si>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</si>
  <si>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</si>
  <si>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</si>
  <si>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</si>
  <si>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</si>
  <si>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</si>
  <si>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</si>
  <si>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</si>
  <si>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</si>
  <si>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</si>
  <si>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</si>
  <si>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</si>
  <si>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</si>
  <si>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</si>
  <si>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</si>
  <si>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</si>
  <si>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</si>
  <si>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</si>
  <si>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</si>
  <si>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</si>
  <si>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</si>
  <si>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</si>
  <si>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</si>
  <si>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</si>
  <si>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</si>
  <si>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</si>
  <si>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</si>
  <si>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</si>
  <si>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</si>
  <si>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</si>
  <si>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</si>
  <si>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</si>
  <si>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</si>
  <si>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</si>
  <si>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</si>
  <si>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</si>
  <si>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</si>
  <si>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</si>
  <si>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</si>
  <si>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</si>
  <si>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</si>
  <si>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</si>
  <si>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</si>
  <si>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</si>
  <si>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</si>
  <si>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</si>
  <si>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</si>
  <si>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</si>
  <si>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</si>
  <si>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</si>
  <si>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</si>
  <si>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</si>
  <si>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</si>
  <si>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</si>
  <si>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</si>
  <si>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</si>
  <si>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</si>
  <si>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</si>
  <si>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</si>
  <si>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</si>
  <si>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</si>
  <si>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</si>
  <si>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</si>
  <si>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</si>
  <si>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</si>
  <si>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</si>
  <si>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</si>
  <si>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</si>
  <si>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</si>
  <si>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</si>
  <si>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</si>
  <si>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</si>
  <si>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</si>
  <si>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</si>
  <si>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</si>
  <si>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</si>
  <si>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</si>
  <si>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</si>
  <si>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</si>
  <si>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</si>
  <si>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</si>
  <si>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</si>
  <si>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</si>
  <si>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</si>
  <si>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</si>
  <si>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</si>
  <si>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</si>
  <si>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</si>
  <si>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</si>
  <si>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</si>
  <si>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</si>
  <si>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</si>
  <si>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</si>
  <si>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</si>
  <si>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</si>
  <si>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</si>
  <si>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</si>
  <si>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</si>
  <si>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</si>
  <si>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</si>
  <si>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</si>
  <si>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</si>
  <si>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</si>
  <si>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</si>
  <si>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</si>
  <si>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</si>
  <si>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</si>
  <si>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</si>
  <si>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</si>
  <si>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</si>
  <si>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</si>
  <si>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</si>
  <si>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</si>
  <si>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</si>
  <si>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</si>
  <si>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</si>
  <si>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</si>
  <si>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</si>
  <si>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</si>
  <si>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</si>
  <si>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</si>
  <si>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</si>
  <si>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</si>
  <si>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</si>
  <si>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</si>
  <si>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</si>
  <si>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</si>
  <si>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</si>
  <si>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</si>
  <si>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</si>
  <si>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</si>
  <si>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</si>
  <si>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</si>
  <si>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</si>
  <si>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</si>
  <si>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</si>
  <si>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</si>
  <si>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</si>
  <si>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</si>
  <si>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</si>
  <si>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</si>
  <si>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</si>
  <si>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</si>
  <si>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</si>
  <si>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</si>
  <si>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</si>
  <si>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</si>
  <si>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</si>
  <si>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</si>
  <si>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</si>
  <si>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</si>
  <si>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</si>
  <si>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</si>
  <si>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</si>
  <si>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</si>
  <si>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</si>
  <si>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</si>
  <si>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</si>
  <si>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</si>
  <si>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</si>
  <si>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</si>
  <si>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</si>
  <si>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</si>
  <si>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</si>
  <si>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</si>
  <si>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</si>
  <si>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</si>
  <si>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</si>
  <si>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</si>
  <si>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</si>
  <si>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</si>
  <si>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</si>
  <si>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</si>
  <si>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</si>
  <si>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</si>
  <si>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</si>
  <si>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</si>
  <si>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</si>
  <si>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</si>
  <si>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</si>
  <si>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</si>
  <si>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</si>
  <si>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</si>
  <si>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</si>
  <si>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</si>
  <si>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</si>
  <si>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</si>
  <si>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</si>
  <si>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</si>
  <si>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</si>
  <si>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</si>
  <si>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</si>
  <si>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</si>
  <si>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</si>
  <si>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</si>
  <si>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</si>
  <si>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</si>
  <si>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</si>
  <si>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</si>
  <si>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</si>
  <si>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</si>
  <si>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</si>
  <si>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</si>
  <si>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</si>
  <si>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</si>
  <si>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</si>
  <si>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</si>
  <si>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</si>
  <si>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</si>
  <si>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</si>
  <si>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</si>
  <si>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</si>
  <si>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</si>
  <si>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</si>
  <si>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</si>
  <si>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</si>
  <si>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</si>
  <si>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</si>
  <si>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</si>
  <si>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</si>
  <si>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</si>
  <si>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</si>
  <si>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</si>
  <si>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</si>
  <si>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</si>
  <si>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</si>
  <si>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</si>
  <si>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</si>
  <si>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</si>
  <si>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</si>
  <si>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</si>
  <si>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</si>
  <si>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</si>
  <si>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</si>
  <si>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</si>
  <si>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</si>
  <si>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</si>
  <si>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</si>
  <si>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</si>
  <si>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</si>
  <si>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</si>
  <si>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</si>
  <si>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</si>
  <si>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</si>
  <si>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</si>
  <si>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</si>
  <si>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</si>
  <si>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</si>
  <si>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</si>
  <si>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</si>
  <si>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</si>
  <si>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</si>
  <si>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</si>
  <si>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</si>
  <si>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</si>
  <si>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</si>
  <si>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</si>
  <si>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</si>
  <si>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</si>
  <si>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</si>
  <si>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</si>
  <si>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</si>
  <si>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</si>
  <si>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</si>
  <si>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</si>
  <si>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</si>
  <si>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</si>
  <si>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</si>
  <si>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</si>
  <si>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</si>
  <si>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</si>
  <si>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</si>
  <si>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</si>
  <si>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</si>
  <si>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</si>
  <si>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</si>
  <si>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</si>
  <si>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</si>
  <si>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</si>
  <si>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</si>
  <si>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</si>
  <si>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</si>
  <si>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</si>
  <si>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</si>
  <si>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</si>
  <si>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</si>
  <si>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</si>
  <si>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</si>
  <si>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</si>
  <si>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</si>
  <si>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</si>
  <si>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</si>
  <si>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</si>
  <si>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</si>
  <si>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</si>
  <si>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</si>
  <si>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</si>
  <si>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</si>
  <si>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</si>
  <si>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</si>
  <si>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</si>
  <si>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</si>
  <si>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</si>
  <si>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</si>
  <si>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</si>
  <si>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</si>
  <si>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</si>
  <si>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</si>
  <si>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</si>
  <si>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</si>
  <si>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</si>
  <si>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</si>
  <si>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</si>
  <si>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</si>
  <si>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</si>
  <si>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</si>
  <si>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</si>
  <si>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</si>
  <si>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</si>
  <si>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</si>
  <si>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</si>
  <si>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</si>
  <si>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</si>
  <si>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</si>
  <si>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</si>
  <si>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</si>
  <si>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</si>
  <si>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</si>
  <si>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</si>
  <si>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</si>
  <si>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</si>
  <si>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</si>
  <si>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</si>
  <si>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</si>
  <si>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</si>
  <si>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</si>
  <si>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</si>
  <si>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</si>
  <si>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</si>
  <si>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</si>
  <si>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</si>
  <si>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</si>
  <si>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</si>
  <si>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</si>
  <si>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</si>
  <si>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</si>
  <si>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</si>
  <si>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</si>
  <si>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</si>
  <si>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</si>
  <si>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</si>
  <si>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</si>
  <si>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</si>
  <si>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</si>
  <si>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</si>
  <si>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</si>
  <si>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</si>
  <si>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</si>
  <si>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</si>
  <si>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</si>
  <si>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</si>
  <si>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</si>
  <si>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</si>
  <si>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</si>
  <si>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</si>
  <si>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</si>
  <si>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</si>
  <si>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</si>
  <si>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</si>
  <si>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</si>
  <si>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</si>
  <si>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</si>
  <si>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</si>
  <si>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</si>
  <si>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</si>
  <si>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</si>
  <si>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</si>
  <si>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</si>
  <si>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</si>
  <si>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</si>
  <si>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</si>
  <si>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</si>
  <si>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</si>
  <si>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</si>
  <si>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</si>
  <si>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</si>
  <si>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</si>
  <si>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</si>
  <si>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</si>
  <si>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</si>
  <si>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</si>
  <si>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</si>
  <si>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</si>
  <si>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</si>
  <si>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</si>
  <si>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</si>
  <si>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</si>
  <si>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</si>
  <si>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</si>
  <si>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</si>
  <si>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</si>
  <si>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</si>
  <si>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</si>
  <si>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</si>
  <si>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</si>
  <si>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</si>
  <si>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</si>
  <si>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</si>
  <si>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</si>
  <si>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</si>
  <si>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</si>
  <si>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</si>
  <si>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</si>
  <si>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</si>
  <si>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</si>
  <si>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</si>
  <si>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</si>
  <si>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</si>
  <si>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</si>
  <si>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</si>
  <si>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</si>
  <si>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</si>
  <si>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</si>
  <si>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</si>
  <si>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</si>
  <si>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</si>
  <si>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</si>
  <si>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</si>
  <si>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</si>
  <si>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</si>
  <si>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</si>
  <si>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</si>
  <si>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</si>
  <si>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</si>
  <si>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</si>
  <si>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</si>
  <si>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</si>
  <si>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</si>
  <si>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</si>
  <si>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</si>
  <si>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</si>
  <si>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</si>
  <si>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</si>
  <si>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</si>
  <si>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</si>
  <si>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</si>
  <si>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</si>
  <si>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</si>
  <si>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</si>
  <si>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</si>
  <si>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</si>
  <si>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</si>
  <si>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</si>
  <si>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</si>
  <si>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</si>
  <si>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</si>
  <si>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</si>
  <si>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</si>
  <si>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</si>
  <si>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</si>
  <si>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</si>
  <si>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</si>
  <si>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</si>
  <si>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</si>
  <si>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</si>
  <si>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</si>
  <si>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</si>
  <si>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</si>
  <si>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</si>
  <si>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</si>
  <si>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</si>
  <si>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</si>
  <si>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</si>
  <si>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</si>
  <si>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</si>
  <si>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</si>
  <si>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</si>
  <si>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</si>
  <si>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</si>
  <si>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</si>
  <si>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</si>
  <si>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</si>
  <si>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</si>
  <si>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</si>
  <si>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</si>
  <si>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</si>
  <si>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</si>
  <si>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</si>
  <si>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</si>
  <si>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</si>
  <si>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</si>
  <si>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</si>
  <si>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</si>
  <si>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</si>
  <si>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</si>
  <si>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</si>
  <si>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</si>
  <si>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</si>
  <si>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</si>
  <si>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</si>
  <si>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</si>
  <si>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</si>
  <si>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</si>
  <si>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</si>
  <si>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</si>
  <si>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</si>
  <si>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</si>
  <si>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</si>
  <si>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</si>
  <si>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</si>
  <si>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</si>
  <si>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</si>
  <si>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</si>
  <si>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</si>
  <si>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</si>
  <si>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</si>
  <si>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</si>
  <si>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</si>
  <si>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</si>
  <si>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</si>
  <si>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</si>
  <si>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</si>
  <si>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</si>
  <si>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</si>
  <si>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</si>
  <si>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</si>
  <si>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</si>
  <si>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</si>
  <si>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</si>
  <si>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</si>
  <si>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</si>
  <si>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</si>
  <si>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</si>
  <si>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</si>
  <si>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</si>
  <si>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</si>
  <si>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</si>
  <si>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</si>
  <si>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</si>
  <si>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</si>
  <si>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</si>
  <si>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</si>
  <si>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</si>
  <si>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</si>
  <si>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</si>
  <si>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</si>
  <si>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</si>
  <si>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</si>
  <si>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</si>
  <si>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</si>
  <si>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</si>
  <si>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</si>
  <si>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</si>
  <si>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</si>
  <si>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</si>
  <si>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</si>
  <si>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</si>
  <si>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</si>
  <si>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</si>
  <si>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</si>
  <si>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</si>
  <si>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</si>
  <si>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</si>
  <si>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</si>
  <si>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</si>
  <si>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</si>
  <si>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</si>
  <si>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</si>
  <si>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</si>
  <si>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</si>
  <si>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</si>
  <si>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</si>
  <si>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</si>
  <si>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</si>
  <si>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</si>
  <si>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</si>
  <si>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</si>
  <si>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</si>
  <si>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</si>
  <si>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</si>
  <si>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</si>
  <si>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</si>
  <si>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</si>
  <si>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</si>
  <si>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</si>
  <si>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</si>
  <si>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</si>
  <si>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</si>
  <si>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</si>
  <si>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</si>
  <si>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</si>
  <si>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</si>
  <si>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</si>
  <si>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</si>
  <si>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</si>
  <si>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</si>
  <si>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</si>
  <si>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</si>
  <si>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</si>
  <si>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</si>
  <si>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</si>
  <si>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</si>
  <si>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</si>
  <si>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</si>
  <si>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</si>
  <si>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</si>
  <si>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</si>
  <si>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</si>
  <si>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</si>
  <si>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</si>
  <si>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</si>
  <si>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</si>
  <si>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</si>
  <si>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</si>
  <si>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</si>
  <si>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</si>
  <si>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</si>
  <si>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</si>
  <si>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</si>
  <si>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</si>
  <si>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</si>
  <si>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</si>
  <si>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</si>
  <si>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</si>
  <si>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</si>
  <si>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</si>
  <si>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</si>
  <si>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</si>
  <si>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</si>
  <si>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</si>
  <si>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</si>
  <si>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</si>
  <si>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</si>
  <si>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</si>
  <si>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</si>
  <si>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</si>
  <si>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</si>
  <si>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</si>
  <si>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</si>
  <si>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</si>
  <si>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</si>
  <si>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</si>
  <si>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</si>
  <si>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</si>
  <si>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</si>
  <si>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</si>
  <si>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</si>
  <si>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</si>
  <si>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</si>
  <si>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</si>
  <si>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</si>
  <si>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</si>
  <si>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</si>
  <si>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</si>
  <si>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</si>
  <si>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</si>
  <si>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</si>
  <si>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</si>
  <si>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</si>
  <si>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</si>
  <si>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</si>
  <si>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</si>
  <si>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</si>
  <si>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</si>
  <si>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</si>
  <si>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</si>
  <si>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</si>
  <si>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</si>
  <si>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</si>
  <si>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</si>
  <si>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</si>
  <si>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</si>
  <si>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</si>
  <si>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</si>
  <si>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</si>
  <si>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</si>
  <si>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</si>
  <si>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</si>
  <si>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</si>
  <si>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</si>
  <si>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</si>
  <si>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</si>
  <si>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</si>
  <si>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</si>
  <si>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</si>
  <si>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</si>
  <si>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</si>
  <si>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</si>
  <si>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</si>
  <si>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</si>
  <si>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</si>
  <si>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</si>
  <si>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</si>
  <si>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</si>
  <si>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</si>
  <si>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</si>
  <si>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</si>
  <si>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</si>
  <si>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</si>
  <si>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</si>
  <si>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</si>
  <si>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</si>
  <si>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</si>
  <si>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</si>
  <si>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</si>
  <si>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</si>
  <si>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</si>
  <si>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</si>
  <si>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</si>
  <si>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</si>
  <si>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</si>
  <si>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</si>
  <si>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</si>
  <si>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</si>
  <si>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</si>
  <si>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</si>
  <si>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</si>
  <si>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</si>
  <si>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</si>
  <si>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</si>
  <si>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</si>
  <si>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</si>
  <si>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</si>
  <si>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</si>
  <si>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</si>
  <si>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</si>
  <si>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</si>
  <si>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</si>
  <si>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</si>
  <si>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</si>
  <si>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</si>
  <si>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</si>
  <si>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</si>
  <si>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</si>
  <si>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</si>
  <si>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</si>
  <si>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</si>
  <si>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</si>
  <si>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</si>
  <si>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</si>
  <si>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</si>
  <si>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</si>
  <si>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</si>
  <si>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</si>
  <si>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</si>
  <si>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</si>
  <si>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</si>
  <si>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</si>
  <si>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</si>
  <si>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</si>
  <si>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</si>
  <si>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</si>
  <si>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</si>
  <si>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</si>
  <si>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</si>
  <si>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</si>
  <si>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</si>
  <si>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</si>
  <si>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</si>
  <si>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</si>
  <si>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</si>
  <si>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</si>
  <si>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</si>
  <si>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</si>
  <si>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</si>
  <si>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</si>
  <si>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</si>
  <si>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</si>
  <si>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</si>
  <si>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</si>
  <si>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</si>
  <si>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</si>
  <si>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</si>
  <si>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</si>
  <si>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</si>
  <si>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</si>
  <si>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</si>
  <si>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</si>
  <si>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</si>
  <si>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</si>
  <si>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</si>
  <si>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</si>
  <si>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</si>
  <si>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</si>
  <si>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</si>
  <si>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</si>
  <si>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</si>
  <si>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</si>
  <si>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</si>
  <si>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</si>
  <si>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</si>
  <si>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</si>
  <si>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</si>
  <si>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</si>
  <si>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</si>
  <si>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</si>
  <si>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</si>
  <si>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</si>
  <si>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</si>
  <si>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</si>
  <si>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</si>
  <si>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</si>
  <si>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</si>
  <si>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</si>
  <si>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</si>
  <si>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</si>
  <si>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</si>
  <si>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</si>
  <si>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</si>
  <si>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</si>
  <si>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</si>
  <si>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</si>
  <si>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</si>
  <si>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</si>
  <si>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</si>
  <si>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</si>
  <si>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</si>
  <si>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</si>
  <si>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</si>
  <si>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</si>
  <si>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</si>
  <si>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</si>
  <si>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</si>
  <si>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</si>
  <si>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</si>
  <si>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</si>
  <si>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</si>
  <si>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</si>
  <si>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</si>
  <si>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</si>
  <si>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</si>
  <si>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</si>
  <si>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</si>
  <si>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</si>
  <si>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</si>
  <si>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</si>
  <si>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</si>
  <si>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</si>
  <si>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</si>
  <si>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</si>
  <si>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</si>
  <si>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</si>
  <si>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</si>
  <si>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</si>
  <si>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</si>
  <si>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</si>
  <si>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</si>
  <si>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</si>
  <si>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</si>
  <si>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</si>
  <si>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</si>
  <si>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</si>
  <si>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</si>
  <si>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</si>
  <si>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</si>
  <si>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</si>
  <si>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</si>
  <si>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</si>
  <si>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</si>
  <si>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</si>
  <si>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</si>
  <si>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</si>
  <si>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</si>
  <si>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</si>
  <si>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</si>
  <si>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</si>
  <si>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</si>
  <si>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</si>
  <si>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</si>
  <si>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</si>
  <si>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</si>
  <si>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</si>
  <si>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</si>
  <si>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</si>
  <si>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</si>
  <si>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</si>
  <si>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</si>
  <si>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</si>
  <si>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</si>
  <si>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</si>
  <si>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</si>
  <si>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</si>
  <si>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</si>
  <si>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</si>
  <si>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</si>
  <si>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</si>
  <si>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</si>
  <si>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</si>
  <si>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</si>
  <si>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</si>
  <si>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</si>
  <si>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</si>
  <si>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</si>
  <si>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</si>
  <si>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</si>
  <si>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</si>
  <si>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</si>
  <si>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</si>
  <si>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</si>
  <si>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</si>
  <si>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</si>
  <si>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</si>
  <si>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</si>
  <si>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</si>
  <si>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</si>
  <si>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</si>
  <si>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</si>
  <si>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</si>
  <si>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</si>
  <si>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</si>
  <si>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</si>
  <si>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</si>
  <si>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</si>
  <si>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</si>
  <si>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</si>
  <si>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</si>
  <si>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</si>
  <si>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</si>
  <si>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</si>
  <si>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</si>
  <si>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</si>
  <si>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</si>
  <si>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</si>
  <si>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</si>
  <si>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</si>
  <si>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</si>
  <si>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</si>
  <si>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</si>
  <si>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</si>
  <si>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</si>
  <si>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</si>
  <si>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</si>
  <si>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</si>
  <si>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</si>
  <si>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</si>
  <si>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</si>
  <si>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</si>
  <si>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</si>
  <si>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</si>
  <si>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</si>
  <si>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</si>
  <si>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</si>
  <si>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</si>
  <si>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</si>
  <si>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</si>
  <si>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</si>
  <si>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</si>
  <si>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</si>
  <si>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</si>
  <si>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</si>
  <si>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</si>
  <si>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</si>
  <si>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</si>
  <si>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</si>
  <si>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</si>
  <si>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</si>
  <si>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</si>
  <si>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</si>
  <si>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</si>
  <si>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</si>
  <si>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</si>
  <si>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</si>
  <si>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</si>
  <si>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</si>
  <si>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</si>
  <si>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</si>
  <si>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</si>
  <si>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</si>
  <si>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</si>
  <si>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</si>
  <si>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</si>
  <si>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</si>
  <si>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</si>
  <si>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</si>
  <si>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</si>
  <si>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</si>
  <si>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</si>
  <si>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</si>
  <si>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</si>
  <si>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</si>
  <si>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</si>
  <si>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</si>
  <si>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</si>
  <si>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</si>
  <si>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</si>
  <si>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</si>
  <si>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</si>
  <si>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</si>
  <si>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</si>
  <si>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</si>
  <si>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</si>
  <si>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</si>
  <si>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</si>
  <si>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</si>
  <si>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</si>
  <si>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</si>
  <si>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</si>
  <si>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</si>
  <si>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</si>
  <si>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</si>
  <si>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</si>
  <si>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</si>
  <si>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</si>
  <si>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</si>
  <si>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</si>
  <si>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</si>
  <si>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</si>
  <si>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</si>
  <si>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</si>
  <si>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</si>
  <si>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</si>
  <si>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</si>
  <si>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</si>
  <si>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</si>
  <si>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</si>
  <si>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</si>
  <si>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</si>
  <si>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</si>
  <si>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</si>
  <si>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</si>
  <si>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</si>
  <si>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</si>
  <si>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</si>
  <si>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</si>
  <si>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</si>
  <si>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</si>
  <si>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</si>
  <si>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</si>
  <si>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</si>
  <si>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</si>
  <si>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</si>
  <si>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</si>
  <si>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</si>
  <si>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</si>
  <si>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</si>
  <si>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</si>
  <si>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</si>
  <si>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</si>
  <si>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</si>
  <si>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</si>
  <si>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</si>
  <si>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</si>
  <si>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</si>
  <si>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</si>
  <si>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</si>
  <si>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</si>
  <si>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</si>
  <si>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</si>
  <si>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</si>
  <si>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</si>
  <si>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</si>
  <si>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</si>
  <si>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</si>
  <si>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</si>
  <si>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</si>
  <si>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</si>
  <si>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</si>
  <si>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</si>
  <si>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</si>
  <si>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</si>
  <si>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</si>
  <si>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</si>
  <si>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</si>
  <si>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</si>
  <si>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</si>
  <si>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</si>
  <si>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</si>
  <si>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</si>
  <si>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</si>
  <si>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</si>
  <si>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</si>
  <si>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</si>
  <si>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</si>
  <si>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</si>
  <si>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</si>
  <si>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</si>
  <si>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</si>
  <si>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</si>
  <si>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</si>
  <si>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</si>
  <si>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</si>
  <si>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</si>
  <si>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</si>
  <si>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</si>
  <si>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</si>
  <si>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</si>
  <si>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</si>
  <si>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</si>
  <si>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</si>
  <si>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</si>
  <si>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</si>
  <si>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</si>
  <si>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</si>
  <si>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</si>
  <si>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</si>
  <si>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</si>
  <si>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</si>
  <si>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</si>
  <si>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</si>
  <si>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</si>
  <si>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</si>
  <si>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</si>
  <si>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</si>
  <si>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</si>
  <si>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</si>
  <si>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</si>
  <si>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</si>
  <si>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</si>
  <si>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</si>
  <si>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</si>
  <si>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</si>
  <si>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</si>
  <si>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</si>
  <si>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</si>
  <si>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</si>
  <si>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</si>
  <si>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</si>
  <si>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</si>
  <si>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</si>
  <si>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</si>
  <si>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</si>
  <si>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</si>
  <si>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</si>
  <si>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</si>
  <si>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</si>
  <si>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</si>
  <si>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</si>
  <si>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</si>
  <si>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</si>
  <si>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</si>
  <si>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</si>
  <si>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</si>
  <si>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</si>
  <si>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</si>
  <si>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</si>
  <si>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</si>
  <si>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</si>
  <si>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</si>
  <si>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</si>
  <si>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</si>
  <si>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</si>
  <si>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</si>
  <si>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</si>
  <si>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</si>
  <si>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</si>
  <si>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</si>
  <si>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</si>
  <si>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</si>
  <si>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</si>
  <si>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</si>
  <si>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</si>
  <si>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</si>
  <si>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</si>
  <si>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</si>
  <si>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</si>
  <si>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</si>
  <si>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</si>
  <si>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</si>
  <si>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</si>
  <si>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</si>
  <si>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</si>
  <si>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</si>
  <si>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</si>
  <si>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</si>
  <si>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</si>
  <si>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</si>
  <si>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</si>
  <si>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</si>
  <si>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</si>
  <si>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</si>
  <si>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</si>
  <si>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</si>
  <si>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</si>
  <si>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</si>
  <si>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</si>
  <si>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</si>
  <si>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</si>
  <si>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</si>
  <si>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</si>
  <si>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</si>
  <si>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</si>
  <si>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</si>
  <si>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</si>
  <si>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</si>
  <si>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</si>
  <si>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</si>
  <si>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</si>
  <si>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</si>
  <si>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</si>
  <si>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</si>
  <si>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</si>
  <si>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</si>
  <si>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</si>
  <si>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</si>
  <si>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</si>
  <si>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</si>
  <si>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</si>
  <si>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</si>
  <si>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</si>
  <si>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</si>
  <si>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</si>
  <si>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</si>
  <si>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</si>
  <si>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</si>
  <si>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</si>
  <si>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</si>
  <si>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</si>
  <si>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</si>
  <si>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</si>
  <si>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</si>
  <si>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</si>
  <si>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</si>
  <si>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</si>
  <si>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</si>
  <si>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</si>
  <si>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</si>
  <si>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</si>
  <si>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</si>
  <si>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</si>
  <si>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</si>
  <si>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</si>
  <si>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</si>
  <si>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</si>
  <si>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</si>
  <si>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</si>
  <si>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</si>
  <si>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</si>
  <si>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</si>
  <si>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</si>
  <si>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</si>
  <si>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</si>
  <si>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</si>
  <si>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</si>
  <si>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</si>
  <si>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</si>
  <si>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</si>
  <si>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</si>
  <si>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</si>
  <si>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</si>
  <si>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</si>
  <si>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</si>
  <si>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</si>
  <si>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</si>
  <si>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</si>
  <si>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</si>
  <si>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</si>
  <si>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</si>
  <si>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</si>
  <si>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</si>
  <si>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</si>
  <si>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</si>
  <si>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</si>
  <si>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</si>
  <si>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</si>
  <si>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</si>
  <si>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</si>
  <si>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</si>
  <si>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</si>
  <si>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</si>
  <si>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</si>
  <si>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</si>
  <si>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</si>
  <si>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</si>
  <si>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</si>
  <si>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</si>
  <si>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</si>
  <si>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</si>
  <si>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</si>
  <si>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</si>
  <si>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</si>
  <si>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</si>
  <si>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</si>
  <si>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</si>
  <si>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</si>
  <si>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</si>
  <si>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</si>
  <si>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</si>
  <si>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</si>
  <si>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</si>
  <si>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</si>
  <si>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</si>
  <si>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</si>
  <si>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</si>
  <si>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</si>
  <si>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</si>
  <si>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</si>
  <si>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</si>
  <si>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</si>
  <si>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</si>
  <si>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</si>
  <si>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</si>
  <si>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</si>
  <si>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</si>
  <si>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</si>
  <si>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</si>
  <si>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</si>
  <si>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</si>
  <si>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</si>
  <si>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</si>
  <si>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</si>
  <si>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</si>
  <si>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</si>
  <si>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</si>
  <si>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</si>
  <si>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</si>
  <si>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</si>
  <si>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</si>
  <si>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</si>
  <si>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</si>
  <si>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</si>
  <si>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</si>
  <si>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</si>
  <si>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</si>
  <si>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</si>
  <si>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</si>
  <si>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</si>
  <si>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</si>
  <si>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</si>
  <si>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</si>
  <si>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</si>
  <si>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</si>
  <si>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</si>
  <si>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</si>
  <si>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</si>
  <si>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</si>
  <si>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</si>
  <si>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</si>
  <si>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</si>
  <si>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</si>
  <si>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</si>
  <si>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</si>
  <si>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</si>
  <si>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</si>
  <si>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</si>
  <si>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</si>
  <si>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</si>
  <si>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</si>
  <si>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</si>
  <si>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</si>
  <si>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</si>
  <si>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</si>
  <si>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</si>
  <si>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</si>
  <si>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</si>
  <si>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</si>
  <si>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</si>
  <si>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</si>
  <si>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</si>
  <si>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</si>
  <si>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</si>
  <si>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</si>
  <si>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</si>
  <si>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</si>
  <si>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</si>
  <si>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</si>
  <si>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</si>
  <si>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</si>
  <si>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</si>
  <si>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</si>
  <si>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</si>
  <si>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</si>
  <si>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</si>
  <si>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</si>
  <si>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</si>
  <si>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</si>
  <si>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</si>
  <si>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</si>
  <si>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</si>
  <si>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</si>
  <si>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</si>
  <si>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</si>
  <si>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</si>
  <si>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</si>
  <si>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</si>
  <si>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</si>
  <si>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</si>
  <si>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</si>
  <si>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</si>
  <si>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</si>
  <si>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</si>
  <si>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</si>
  <si>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</si>
  <si>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</si>
  <si>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</si>
  <si>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</si>
  <si>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</si>
  <si>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</si>
  <si>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</si>
  <si>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</si>
  <si>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</si>
  <si>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</si>
  <si>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</si>
  <si>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</si>
  <si>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</si>
  <si>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</si>
  <si>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</si>
  <si>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</si>
  <si>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</si>
  <si>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</si>
  <si>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</si>
  <si>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</si>
  <si>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</si>
  <si>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</si>
  <si>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</si>
  <si>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</si>
  <si>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</si>
  <si>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</si>
  <si>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</si>
  <si>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</si>
  <si>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</si>
  <si>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</si>
  <si>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</si>
  <si>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</si>
  <si>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</si>
  <si>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</si>
  <si>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</si>
  <si>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</si>
  <si>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</si>
  <si>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</si>
  <si>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</si>
  <si>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</si>
  <si>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</si>
  <si>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</si>
  <si>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</si>
  <si>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</si>
  <si>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</si>
  <si>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</si>
  <si>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</si>
  <si>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</si>
  <si>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</si>
  <si>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</si>
  <si>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</si>
  <si>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</si>
  <si>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</si>
  <si>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</si>
  <si>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</si>
  <si>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</si>
  <si>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</si>
  <si>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</si>
  <si>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</si>
  <si>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</si>
  <si>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</si>
  <si>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</si>
  <si>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</si>
  <si>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</si>
  <si>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</si>
  <si>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</si>
  <si>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</si>
  <si>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</si>
  <si>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</si>
  <si>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</si>
  <si>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</si>
  <si>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</si>
  <si>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</si>
  <si>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</si>
  <si>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</si>
  <si>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</si>
  <si>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</si>
  <si>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</si>
  <si>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</si>
  <si>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</si>
  <si>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</si>
  <si>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</si>
  <si>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</si>
  <si>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</si>
  <si>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</si>
  <si>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</si>
  <si>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</si>
  <si>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</si>
  <si>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</si>
  <si>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</si>
  <si>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</si>
  <si>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</si>
  <si>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</si>
  <si>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</si>
  <si>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</si>
  <si>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</si>
  <si>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</si>
  <si>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</si>
  <si>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</si>
  <si>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</si>
  <si>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</si>
  <si>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</si>
  <si>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</si>
  <si>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</si>
  <si>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</si>
  <si>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</si>
  <si>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</si>
  <si>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</si>
  <si>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</si>
  <si>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</si>
  <si>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</si>
  <si>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</si>
  <si>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</si>
  <si>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</si>
  <si>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</si>
  <si>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</si>
  <si>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</si>
  <si>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</si>
  <si>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</si>
  <si>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</si>
  <si>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</si>
  <si>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</si>
  <si>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</si>
  <si>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</si>
  <si>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</si>
  <si>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</si>
  <si>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</si>
  <si>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</si>
  <si>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</si>
  <si>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</si>
  <si>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</si>
  <si>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</si>
  <si>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</si>
  <si>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</si>
  <si>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</si>
  <si>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</si>
  <si>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</si>
  <si>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</si>
  <si>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</si>
  <si>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</si>
  <si>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</si>
  <si>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</si>
  <si>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</si>
  <si>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</si>
  <si>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</si>
  <si>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</si>
  <si>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</si>
  <si>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</si>
  <si>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</si>
  <si>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</si>
  <si>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</si>
  <si>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</si>
  <si>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</si>
  <si>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</si>
  <si>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</si>
  <si>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</si>
  <si>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</si>
  <si>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</si>
  <si>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</si>
  <si>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</si>
  <si>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</si>
  <si>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</si>
  <si>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</si>
  <si>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</si>
  <si>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</si>
  <si>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</si>
  <si>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</si>
  <si>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</si>
  <si>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</si>
  <si>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</si>
  <si>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</si>
  <si>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</si>
  <si>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</si>
  <si>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</si>
  <si>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</si>
  <si>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</si>
  <si>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</si>
  <si>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</si>
  <si>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</si>
  <si>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</si>
  <si>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</si>
  <si>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</si>
  <si>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</si>
  <si>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</si>
  <si>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</si>
  <si>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</si>
  <si>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</si>
  <si>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</si>
  <si>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</si>
  <si>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</si>
  <si>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</si>
  <si>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</si>
  <si>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</si>
  <si>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</si>
  <si>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</si>
  <si>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</si>
  <si>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</si>
  <si>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</si>
  <si>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</si>
  <si>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</si>
  <si>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</si>
  <si>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</si>
  <si>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</si>
  <si>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</si>
  <si>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</si>
  <si>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</si>
  <si>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</si>
  <si>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</si>
  <si>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</si>
  <si>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</si>
  <si>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</si>
  <si>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</si>
  <si>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</si>
  <si>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</si>
  <si>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</si>
  <si>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</si>
  <si>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</si>
  <si>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</si>
  <si>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</si>
  <si>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</si>
  <si>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</si>
  <si>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</si>
  <si>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</si>
  <si>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</si>
  <si>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</si>
  <si>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</si>
  <si>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</si>
  <si>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</si>
  <si>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</si>
  <si>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</si>
  <si>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</si>
  <si>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</si>
  <si>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</si>
  <si>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</si>
  <si>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</si>
  <si>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</si>
  <si>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</si>
  <si>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</si>
  <si>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</si>
  <si>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</si>
  <si>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</si>
  <si>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</si>
  <si>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</si>
  <si>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</si>
  <si>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</si>
  <si>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</si>
  <si>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</si>
  <si>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</si>
  <si>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</si>
  <si>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</si>
  <si>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</si>
  <si>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</si>
  <si>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</si>
  <si>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</si>
  <si>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</si>
  <si>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</si>
  <si>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</si>
  <si>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</si>
  <si>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</si>
  <si>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</si>
  <si>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</si>
  <si>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</si>
  <si>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</si>
  <si>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</si>
  <si>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</si>
  <si>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</si>
  <si>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</si>
  <si>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</si>
  <si>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</si>
  <si>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</si>
  <si>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</si>
  <si>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</si>
  <si>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</si>
  <si>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</si>
  <si>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</si>
  <si>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</si>
  <si>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</si>
  <si>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</si>
  <si>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</si>
  <si>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</si>
  <si>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</si>
  <si>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</si>
  <si>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</si>
  <si>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</si>
  <si>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</si>
  <si>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</si>
  <si>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</si>
  <si>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</si>
  <si>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</si>
  <si>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</si>
  <si>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</si>
  <si>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</si>
  <si>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</si>
  <si>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</si>
  <si>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</si>
  <si>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</si>
  <si>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</si>
  <si>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</si>
  <si>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</si>
  <si>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</si>
  <si>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</si>
  <si>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</si>
  <si>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</si>
  <si>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</si>
  <si>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</si>
  <si>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</si>
  <si>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</si>
  <si>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</si>
  <si>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</si>
  <si>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</si>
  <si>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</si>
  <si>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</si>
  <si>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</si>
  <si>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</si>
  <si>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</si>
  <si>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</si>
  <si>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</si>
  <si>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</si>
  <si>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</si>
  <si>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</si>
  <si>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</si>
  <si>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</si>
  <si>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</si>
  <si>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</si>
  <si>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</si>
  <si>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</si>
  <si>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</si>
  <si>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</si>
  <si>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</si>
  <si>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</si>
  <si>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</si>
  <si>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</si>
  <si>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</si>
  <si>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</si>
  <si>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</si>
  <si>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</si>
  <si>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</si>
  <si>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</si>
  <si>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</si>
  <si>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</si>
  <si>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</si>
  <si>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</si>
  <si>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</si>
  <si>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</si>
  <si>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</si>
  <si>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</si>
  <si>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</si>
  <si>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</si>
  <si>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</si>
  <si>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</si>
  <si>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</si>
  <si>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</si>
  <si>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</si>
  <si>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</si>
  <si>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</si>
  <si>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</si>
  <si>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</si>
  <si>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</si>
  <si>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</si>
  <si>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</si>
  <si>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</si>
  <si>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</si>
  <si>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</si>
  <si>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</si>
  <si>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</si>
  <si>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</si>
  <si>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</si>
  <si>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</si>
  <si>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</si>
  <si>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</si>
  <si>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</si>
  <si>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</si>
  <si>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</si>
  <si>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</si>
  <si>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</si>
  <si>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</si>
  <si>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</si>
  <si>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</si>
  <si>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</si>
  <si>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</si>
  <si>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</si>
  <si>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</si>
  <si>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</si>
  <si>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</si>
  <si>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</si>
  <si>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</si>
  <si>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</si>
  <si>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</si>
  <si>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</si>
  <si>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</si>
  <si>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</si>
  <si>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</si>
  <si>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</si>
  <si>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</si>
  <si>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</si>
  <si>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</si>
  <si>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</si>
  <si>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</si>
  <si>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</si>
  <si>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</si>
  <si>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</si>
  <si>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</si>
  <si>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</si>
  <si>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</si>
  <si>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</si>
  <si>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</si>
  <si>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</si>
  <si>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</si>
  <si>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</si>
  <si>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</si>
  <si>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</si>
  <si>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</si>
  <si>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</si>
  <si>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</si>
  <si>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</si>
  <si>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</si>
  <si>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</si>
  <si>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</si>
  <si>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</si>
  <si>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</si>
  <si>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</si>
  <si>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</si>
  <si>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</si>
  <si>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</si>
  <si>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</si>
  <si>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</si>
  <si>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</si>
  <si>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</si>
  <si>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</si>
  <si>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</si>
  <si>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</si>
  <si>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</si>
  <si>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</si>
  <si>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</si>
  <si>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</si>
  <si>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</si>
  <si>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</si>
  <si>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</si>
  <si>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</si>
  <si>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</si>
  <si>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</si>
  <si>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</si>
  <si>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</si>
  <si>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</si>
  <si>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</si>
  <si>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</si>
  <si>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</si>
  <si>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</si>
  <si>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</si>
  <si>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</si>
  <si>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</si>
  <si>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</si>
  <si>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</si>
  <si>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</si>
  <si>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</si>
  <si>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</si>
  <si>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</si>
  <si>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</si>
  <si>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</si>
  <si>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</si>
  <si>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</si>
  <si>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</si>
  <si>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</si>
  <si>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</si>
  <si>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</si>
  <si>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</si>
  <si>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</si>
  <si>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</si>
  <si>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</si>
  <si>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</si>
  <si>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</si>
  <si>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</si>
  <si>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</si>
  <si>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</si>
  <si>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</si>
  <si>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</si>
  <si>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</si>
  <si>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</si>
  <si>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</si>
  <si>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</si>
  <si>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</si>
  <si>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</si>
  <si>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</si>
  <si>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</si>
  <si>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</si>
  <si>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</si>
  <si>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</si>
  <si>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</si>
  <si>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</si>
  <si>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</si>
  <si>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</si>
  <si>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</si>
  <si>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</si>
  <si>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</si>
  <si>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</si>
  <si>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</si>
  <si>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</si>
  <si>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</si>
  <si>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</si>
  <si>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</si>
  <si>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</si>
  <si>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</si>
  <si>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</si>
  <si>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</si>
  <si>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</si>
  <si>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</si>
  <si>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</si>
  <si>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</si>
  <si>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</si>
  <si>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</si>
  <si>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</si>
  <si>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</si>
  <si>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</si>
  <si>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</si>
  <si>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</si>
  <si>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</si>
  <si>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</si>
  <si>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</si>
  <si>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</si>
  <si>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</si>
  <si>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</si>
  <si>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</si>
  <si>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</si>
  <si>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</si>
  <si>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</si>
  <si>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</si>
  <si>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</si>
  <si>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</si>
  <si>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</si>
  <si>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</si>
  <si>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</si>
  <si>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</si>
  <si>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</si>
  <si>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</si>
  <si>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</si>
  <si>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</si>
  <si>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</si>
  <si>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</si>
  <si>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</si>
  <si>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</si>
  <si>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</si>
  <si>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</si>
  <si>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</si>
  <si>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</si>
  <si>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</si>
  <si>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</si>
  <si>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</si>
  <si>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</si>
  <si>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</si>
  <si>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</si>
  <si>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</si>
  <si>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</si>
  <si>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</si>
  <si>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</si>
  <si>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</si>
  <si>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</si>
  <si>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</si>
  <si>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</si>
  <si>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</si>
  <si>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</si>
  <si>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</si>
  <si>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</si>
  <si>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</si>
  <si>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</si>
  <si>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</si>
  <si>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</si>
  <si>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</si>
  <si>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</si>
  <si>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</si>
  <si>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</si>
  <si>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</si>
  <si>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</si>
  <si>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</si>
  <si>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</si>
  <si>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</si>
  <si>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</si>
  <si>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</si>
  <si>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</si>
  <si>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</si>
  <si>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</si>
  <si>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</si>
  <si>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</si>
  <si>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</si>
  <si>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</si>
  <si>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</si>
  <si>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</si>
  <si>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</si>
  <si>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</si>
  <si>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</si>
  <si>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</si>
  <si>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</si>
  <si>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</si>
  <si>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</si>
  <si>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</si>
  <si>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</si>
  <si>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</si>
  <si>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</si>
  <si>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</si>
  <si>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</si>
  <si>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</si>
  <si>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</si>
  <si>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</si>
  <si>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</si>
  <si>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</si>
  <si>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</si>
  <si>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</si>
  <si>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</si>
  <si>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</si>
  <si>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</si>
  <si>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</si>
  <si>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</si>
  <si>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</si>
  <si>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</si>
  <si>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</si>
  <si>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</si>
  <si>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</si>
  <si>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</si>
  <si>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</si>
  <si>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</si>
  <si>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</si>
  <si>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</si>
  <si>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</si>
  <si>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</si>
  <si>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</si>
  <si>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</si>
  <si>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</si>
  <si>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</si>
  <si>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</si>
  <si>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</si>
  <si>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</si>
  <si>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</si>
  <si>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</si>
  <si>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</si>
  <si>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</si>
  <si>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</si>
  <si>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</si>
  <si>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</si>
  <si>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</si>
  <si>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</si>
  <si>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</si>
  <si>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</si>
  <si>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</si>
  <si>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</si>
  <si>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</si>
  <si>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</si>
  <si>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</si>
  <si>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</si>
  <si>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</si>
  <si>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</si>
  <si>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</si>
  <si>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</si>
  <si>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</si>
  <si>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</si>
  <si>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</si>
  <si>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</si>
  <si>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</si>
  <si>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</si>
  <si>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</si>
  <si>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</si>
  <si>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</si>
  <si>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</si>
  <si>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</si>
  <si>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</si>
  <si>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</si>
  <si>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</si>
  <si>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</si>
  <si>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</si>
  <si>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</si>
  <si>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</si>
  <si>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</si>
  <si>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</si>
  <si>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</si>
  <si>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</si>
  <si>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</si>
  <si>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</si>
  <si>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</si>
  <si>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</si>
  <si>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</si>
  <si>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</si>
  <si>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</si>
  <si>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</si>
  <si>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</si>
  <si>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</si>
  <si>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</si>
  <si>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</si>
  <si>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</si>
  <si>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</si>
  <si>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</si>
  <si>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</si>
  <si>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</si>
  <si>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</si>
  <si>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</si>
  <si>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</si>
  <si>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</si>
  <si>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</si>
  <si>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</si>
  <si>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</si>
  <si>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</si>
  <si>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</si>
  <si>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</si>
  <si>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</si>
  <si>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</si>
  <si>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</si>
  <si>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</si>
  <si>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</si>
  <si>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</si>
  <si>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</si>
  <si>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</si>
  <si>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</si>
  <si>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</si>
  <si>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</si>
  <si>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</si>
  <si>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</si>
  <si>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</si>
  <si>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</si>
  <si>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</si>
  <si>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</si>
  <si>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</si>
  <si>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</si>
  <si>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</si>
  <si>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</si>
  <si>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</si>
  <si>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</si>
  <si>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</si>
  <si>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</si>
  <si>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</si>
  <si>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</si>
  <si>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</si>
  <si>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</si>
  <si>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</si>
  <si>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</si>
  <si>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</si>
  <si>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</si>
  <si>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</si>
  <si>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</si>
  <si>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</si>
  <si>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</si>
  <si>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</si>
  <si>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</si>
  <si>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</si>
  <si>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</si>
  <si>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</si>
  <si>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</si>
  <si>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</si>
  <si>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</si>
  <si>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</si>
  <si>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</si>
  <si>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</si>
  <si>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</si>
  <si>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</si>
  <si>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</si>
  <si>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</si>
  <si>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</si>
  <si>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</si>
  <si>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</si>
  <si>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</si>
  <si>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</si>
  <si>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</si>
  <si>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</si>
  <si>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</si>
  <si>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</si>
  <si>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</si>
  <si>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</si>
  <si>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</si>
  <si>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</si>
  <si>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</si>
  <si>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</si>
  <si>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</si>
  <si>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</si>
  <si>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</si>
  <si>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</si>
  <si>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</si>
  <si>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</si>
  <si>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</si>
  <si>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</si>
  <si>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</si>
  <si>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</si>
  <si>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</si>
  <si>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</si>
  <si>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</si>
  <si>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</si>
  <si>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</si>
  <si>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</si>
  <si>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</si>
  <si>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</si>
  <si>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</si>
  <si>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</si>
  <si>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</si>
  <si>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</si>
  <si>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</si>
  <si>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</si>
  <si>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</si>
  <si>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</si>
  <si>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</si>
  <si>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</si>
  <si>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</si>
  <si>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</si>
  <si>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</si>
  <si>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</si>
  <si>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</si>
  <si>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</si>
  <si>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</si>
  <si>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</si>
  <si>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</si>
  <si>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</si>
  <si>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</si>
  <si>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</si>
  <si>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</si>
  <si>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</si>
  <si>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</si>
  <si>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</si>
  <si>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</si>
  <si>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</si>
  <si>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</si>
  <si>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</si>
  <si>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</si>
  <si>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</si>
  <si>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</si>
  <si>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</si>
  <si>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</si>
  <si>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</si>
  <si>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</si>
  <si>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</si>
  <si>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</si>
  <si>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</si>
  <si>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</si>
  <si>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</si>
  <si>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</si>
  <si>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</si>
  <si>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</si>
  <si>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</si>
  <si>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</si>
  <si>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</si>
  <si>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</si>
  <si>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</si>
  <si>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</si>
  <si>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</si>
  <si>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</si>
  <si>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</si>
  <si>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</si>
  <si>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</si>
  <si>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</si>
  <si>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</si>
  <si>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</si>
  <si>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</si>
  <si>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</si>
  <si>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</si>
  <si>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</si>
  <si>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</si>
  <si>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</si>
  <si>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</si>
  <si>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</si>
  <si>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</si>
  <si>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</si>
  <si>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</si>
  <si>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</si>
  <si>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</si>
  <si>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</si>
  <si>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</si>
  <si>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</si>
  <si>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</si>
  <si>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</si>
  <si>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</si>
  <si>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</si>
  <si>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</si>
  <si>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</si>
  <si>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</si>
  <si>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</si>
  <si>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</si>
  <si>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</si>
  <si>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</si>
  <si>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</si>
  <si>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</si>
  <si>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</si>
  <si>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</si>
  <si>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</si>
  <si>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</si>
  <si>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</si>
  <si>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</si>
  <si>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</si>
  <si>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</si>
  <si>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</si>
  <si>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</si>
  <si>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</si>
  <si>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</si>
  <si>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</si>
  <si>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</si>
  <si>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</si>
  <si>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</si>
  <si>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</si>
  <si>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</si>
  <si>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</si>
  <si>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</si>
  <si>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</si>
  <si>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</si>
  <si>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</si>
  <si>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</si>
  <si>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</si>
  <si>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</si>
  <si>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</si>
  <si>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</si>
  <si>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</si>
  <si>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</si>
  <si>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</si>
  <si>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</si>
  <si>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</si>
  <si>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</si>
  <si>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</si>
  <si>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</si>
  <si>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</si>
  <si>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</si>
  <si>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</si>
  <si>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</si>
  <si>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</si>
  <si>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</si>
  <si>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</si>
  <si>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</si>
  <si>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</si>
  <si>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</si>
  <si>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</si>
  <si>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</si>
  <si>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</si>
  <si>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</si>
  <si>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</si>
  <si>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</si>
  <si>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</si>
  <si>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</si>
  <si>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</si>
  <si>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</si>
  <si>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</si>
  <si>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</si>
  <si>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</si>
  <si>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</si>
  <si>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</si>
  <si>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</si>
  <si>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</si>
  <si>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</si>
  <si>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</si>
  <si>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</si>
  <si>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</si>
  <si>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</si>
  <si>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</si>
  <si>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</si>
  <si>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</si>
  <si>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</si>
  <si>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</si>
  <si>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</si>
  <si>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</si>
  <si>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</si>
  <si>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</si>
  <si>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</si>
  <si>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</si>
  <si>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</si>
  <si>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</si>
  <si>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</si>
  <si>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</si>
  <si>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</si>
  <si>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</si>
  <si>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</si>
  <si>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</si>
  <si>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</si>
  <si>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</si>
  <si>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</si>
  <si>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</si>
  <si>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</si>
  <si>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</si>
  <si>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</si>
  <si>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</si>
  <si>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</si>
  <si>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</si>
  <si>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</si>
  <si>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</si>
  <si>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</si>
  <si>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</si>
  <si>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</si>
  <si>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</si>
  <si>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</si>
  <si>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</si>
  <si>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</si>
  <si>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</si>
  <si>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</si>
  <si>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</si>
  <si>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</si>
  <si>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</si>
  <si>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</si>
  <si>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</si>
  <si>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</si>
  <si>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</si>
  <si>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</si>
  <si>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</si>
  <si>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</si>
  <si>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</si>
  <si>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</si>
  <si>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</si>
  <si>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</si>
  <si>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</si>
  <si>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</si>
  <si>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</si>
  <si>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</si>
  <si>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</si>
  <si>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</si>
  <si>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</si>
  <si>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</si>
  <si>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</si>
  <si>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</si>
  <si>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</si>
  <si>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</si>
  <si>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</si>
  <si>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</si>
  <si>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</si>
  <si>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</si>
  <si>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</si>
  <si>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</si>
  <si>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</si>
  <si>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</si>
  <si>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</si>
  <si>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</si>
  <si>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</si>
  <si>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</si>
  <si>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</si>
  <si>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</si>
  <si>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</si>
  <si>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</si>
  <si>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</si>
  <si>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</si>
  <si>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</si>
  <si>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</si>
  <si>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</si>
  <si>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</si>
  <si>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</si>
  <si>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</si>
  <si>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</si>
  <si>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</si>
  <si>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</si>
  <si>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</si>
  <si>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</si>
  <si>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</si>
  <si>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</si>
  <si>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</si>
  <si>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</si>
  <si>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</si>
  <si>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</si>
  <si>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</si>
  <si>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</si>
  <si>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</si>
  <si>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</si>
  <si>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</si>
  <si>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</si>
  <si>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</si>
  <si>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</si>
  <si>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</si>
  <si>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</si>
  <si>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</si>
  <si>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</si>
  <si>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</si>
  <si>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</si>
  <si>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</si>
  <si>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</si>
  <si>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</si>
  <si>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</si>
  <si>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</si>
  <si>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</si>
  <si>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</si>
  <si>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</si>
  <si>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</si>
  <si>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</si>
  <si>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</si>
  <si>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</si>
  <si>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</si>
  <si>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</si>
  <si>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</si>
  <si>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</si>
  <si>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</si>
  <si>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</si>
  <si>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</si>
  <si>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</si>
  <si>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</si>
  <si>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</si>
  <si>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</si>
  <si>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</si>
  <si>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</si>
  <si>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</si>
  <si>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</si>
  <si>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</si>
  <si>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</si>
  <si>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</si>
  <si>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</si>
  <si>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</si>
  <si>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</si>
  <si>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</si>
  <si>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</si>
  <si>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</si>
  <si>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</si>
  <si>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</si>
  <si>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</si>
  <si>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</si>
  <si>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</si>
  <si>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</si>
  <si>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</si>
  <si>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</si>
  <si>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</si>
  <si>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</si>
  <si>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</si>
  <si>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</si>
  <si>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</si>
  <si>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</si>
  <si>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</si>
  <si>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</si>
  <si>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</si>
  <si>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</si>
  <si>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</si>
  <si>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</si>
  <si>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</si>
  <si>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</si>
  <si>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</si>
  <si>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</si>
  <si>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</si>
  <si>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</si>
  <si>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</si>
  <si>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</si>
  <si>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</si>
  <si>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</si>
  <si>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</si>
  <si>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</si>
  <si>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</si>
  <si>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</si>
  <si>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</si>
  <si>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</si>
  <si>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</si>
  <si>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</si>
  <si>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</si>
  <si>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</si>
  <si>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</si>
  <si>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</si>
  <si>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</si>
  <si>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</si>
  <si>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</si>
  <si>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</si>
  <si>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</si>
  <si>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</si>
  <si>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</si>
  <si>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</si>
  <si>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</si>
  <si>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</si>
  <si>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</si>
  <si>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</si>
  <si>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</si>
  <si>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</si>
  <si>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</si>
  <si>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</si>
  <si>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</si>
  <si>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</si>
  <si>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</si>
  <si>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</si>
  <si>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</si>
  <si>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</si>
  <si>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</si>
  <si>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</si>
  <si>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</si>
  <si>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</si>
  <si>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</si>
  <si>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</si>
  <si>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</si>
  <si>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</si>
  <si>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</si>
  <si>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</si>
  <si>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</si>
  <si>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</si>
  <si>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</si>
  <si>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</si>
  <si>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</si>
  <si>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</si>
  <si>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</si>
  <si>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</si>
  <si>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</si>
  <si>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</si>
  <si>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</si>
  <si>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</si>
  <si>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</si>
  <si>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</si>
  <si>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</si>
  <si>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</si>
  <si>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</si>
  <si>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</si>
  <si>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</si>
  <si>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</si>
  <si>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</si>
  <si>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</si>
  <si>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</si>
  <si>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</si>
  <si>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</si>
  <si>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</si>
  <si>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</si>
  <si>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</si>
  <si>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</si>
  <si>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</si>
  <si>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</si>
  <si>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</si>
  <si>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</si>
  <si>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</si>
  <si>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</si>
  <si>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</si>
  <si>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</si>
  <si>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</si>
  <si>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</si>
  <si>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</si>
  <si>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</si>
  <si>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</si>
  <si>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</si>
  <si>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</si>
  <si>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</si>
  <si>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</si>
  <si>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</si>
  <si>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</si>
  <si>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</si>
  <si>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</si>
  <si>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</si>
  <si>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</si>
  <si>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</si>
  <si>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</si>
  <si>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</si>
  <si>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</si>
  <si>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</si>
  <si>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</si>
  <si>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</si>
  <si>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</si>
  <si>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</si>
  <si>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</si>
  <si>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</si>
  <si>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</si>
  <si>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</si>
  <si>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</si>
  <si>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</si>
  <si>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</si>
  <si>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</si>
  <si>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</si>
  <si>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</si>
  <si>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</si>
  <si>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</si>
  <si>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</si>
  <si>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</si>
  <si>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</si>
  <si>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</si>
  <si>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</si>
  <si>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</si>
  <si>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</si>
  <si>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</si>
  <si>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</si>
  <si>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</si>
  <si>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</si>
  <si>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</si>
  <si>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</si>
  <si>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</si>
  <si>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</si>
  <si>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</si>
  <si>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</si>
  <si>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</si>
  <si>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</si>
  <si>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</si>
  <si>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</si>
  <si>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</si>
  <si>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</si>
  <si>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</si>
  <si>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</si>
  <si>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</si>
  <si>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</si>
  <si>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</si>
  <si>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</si>
  <si>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</si>
  <si>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</si>
  <si>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</si>
  <si>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</si>
  <si>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</si>
  <si>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</si>
  <si>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</si>
  <si>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</si>
  <si>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</si>
  <si>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</si>
  <si>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</si>
  <si>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</si>
  <si>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</si>
  <si>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</si>
  <si>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</si>
  <si>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</si>
  <si>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</si>
  <si>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</si>
  <si>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</si>
  <si>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</si>
  <si>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</si>
  <si>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</si>
  <si>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</si>
  <si>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</si>
  <si>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</si>
  <si>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</si>
  <si>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</si>
  <si>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</si>
  <si>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</si>
  <si>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</si>
  <si>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</si>
  <si>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</si>
  <si>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</si>
  <si>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</si>
  <si>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</si>
  <si>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</si>
  <si>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</si>
  <si>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</si>
  <si>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</si>
  <si>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</si>
  <si>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</si>
  <si>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</si>
  <si>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</si>
  <si>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</si>
  <si>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</si>
  <si>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</si>
  <si>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</si>
  <si>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</si>
  <si>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</si>
  <si>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</si>
  <si>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</si>
  <si>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</si>
  <si>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</si>
  <si>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</si>
  <si>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</si>
  <si>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</si>
  <si>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</si>
  <si>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</si>
  <si>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</si>
  <si>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</si>
  <si>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</si>
  <si>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</si>
  <si>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</si>
  <si>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</si>
  <si>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</si>
  <si>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</si>
  <si>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</si>
  <si>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</si>
  <si>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</si>
  <si>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</si>
  <si>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</si>
  <si>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</si>
  <si>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</si>
  <si>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</si>
  <si>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</si>
  <si>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</si>
  <si>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</si>
  <si>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</si>
  <si>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</si>
  <si>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</si>
  <si>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</si>
  <si>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</si>
  <si>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</si>
  <si>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</si>
  <si>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</si>
  <si>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</si>
  <si>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</si>
  <si>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</si>
  <si>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</si>
  <si>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</si>
  <si>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</si>
  <si>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</si>
  <si>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</si>
  <si>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</si>
  <si>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</si>
  <si>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</si>
  <si>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</si>
  <si>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</si>
  <si>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</si>
  <si>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</si>
  <si>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</si>
  <si>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</si>
  <si>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</si>
  <si>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</si>
  <si>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</si>
  <si>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</si>
  <si>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</si>
  <si>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</si>
  <si>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</si>
  <si>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</si>
  <si>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</si>
  <si>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</si>
  <si>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</si>
  <si>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</si>
  <si>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</si>
  <si>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</si>
  <si>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</si>
  <si>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</si>
  <si>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</si>
  <si>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</si>
  <si>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</si>
  <si>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</si>
  <si>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</si>
  <si>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</si>
  <si>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</si>
  <si>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</si>
  <si>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</si>
  <si>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</si>
  <si>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</si>
  <si>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</si>
  <si>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</si>
  <si>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</si>
  <si>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</si>
  <si>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</si>
  <si>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</si>
  <si>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</si>
  <si>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</si>
  <si>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</si>
  <si>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</si>
  <si>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</si>
  <si>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</si>
  <si>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</si>
  <si>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</si>
  <si>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</si>
  <si>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</si>
  <si>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</si>
  <si>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</si>
  <si>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</si>
  <si>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</si>
  <si>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</si>
  <si>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</si>
  <si>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</si>
  <si>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</si>
  <si>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</si>
  <si>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</si>
  <si>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</si>
  <si>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</si>
  <si>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</si>
  <si>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</si>
  <si>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</si>
  <si>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</si>
  <si>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</si>
  <si>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</si>
  <si>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</si>
  <si>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</si>
  <si>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</si>
  <si>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</si>
  <si>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</si>
  <si>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</si>
  <si>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</si>
  <si>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</si>
  <si>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</si>
  <si>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</si>
  <si>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</si>
  <si>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</si>
  <si>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</si>
  <si>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</si>
  <si>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</si>
  <si>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</si>
  <si>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</si>
  <si>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</si>
  <si>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</si>
  <si>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</si>
  <si>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</si>
  <si>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</si>
  <si>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</si>
  <si>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</si>
  <si>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</si>
  <si>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</si>
  <si>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</si>
  <si>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</si>
  <si>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</si>
  <si>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</si>
  <si>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</si>
  <si>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</si>
  <si>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</si>
  <si>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</si>
  <si>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</si>
  <si>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</si>
  <si>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</si>
  <si>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</si>
  <si>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</si>
  <si>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</si>
  <si>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</si>
  <si>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</si>
  <si>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</si>
  <si>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</si>
  <si>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</si>
  <si>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</si>
  <si>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</si>
  <si>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</si>
  <si>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</si>
  <si>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</si>
  <si>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</si>
  <si>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</si>
  <si>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</si>
  <si>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</si>
  <si>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</si>
  <si>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</si>
  <si>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</si>
  <si>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</si>
  <si>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</si>
  <si>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</si>
  <si>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</si>
  <si>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</si>
  <si>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</si>
  <si>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</si>
  <si>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</si>
  <si>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</si>
  <si>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</si>
  <si>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</si>
  <si>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</si>
  <si>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</si>
  <si>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</si>
  <si>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</si>
  <si>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</si>
  <si>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</si>
  <si>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</si>
  <si>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</si>
  <si>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</si>
  <si>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</si>
  <si>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</si>
  <si>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</si>
  <si>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</si>
  <si>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</si>
  <si>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</si>
  <si>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</si>
  <si>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</si>
  <si>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</si>
  <si>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</si>
  <si>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</si>
  <si>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</si>
  <si>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</si>
  <si>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</si>
  <si>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</si>
  <si>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</si>
  <si>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</si>
  <si>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</si>
  <si>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</si>
  <si>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</si>
  <si>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</si>
  <si>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</si>
  <si>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</si>
  <si>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</si>
  <si>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</si>
  <si>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</si>
  <si>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</si>
  <si>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</si>
  <si>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</si>
  <si>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</si>
  <si>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</si>
  <si>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</si>
  <si>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</si>
  <si>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</si>
  <si>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</si>
  <si>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</si>
  <si>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</si>
  <si>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</si>
  <si>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</si>
  <si>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</si>
  <si>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</si>
  <si>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</si>
  <si>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</si>
  <si>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</si>
  <si>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</si>
  <si>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</si>
  <si>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</si>
  <si>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</si>
  <si>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</si>
  <si>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</si>
  <si>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</si>
  <si>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</si>
  <si>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</si>
  <si>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</si>
  <si>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</si>
  <si>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</si>
  <si>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</si>
  <si>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</si>
  <si>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</si>
  <si>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</si>
  <si>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</si>
  <si>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</si>
  <si>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</si>
  <si>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</si>
  <si>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</si>
  <si>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</si>
  <si>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</si>
  <si>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</si>
  <si>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</si>
  <si>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</si>
  <si>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</si>
  <si>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</si>
  <si>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</si>
  <si>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</si>
  <si>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</si>
  <si>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</si>
  <si>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</si>
  <si>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</si>
  <si>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</si>
  <si>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</si>
  <si>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</si>
  <si>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</si>
  <si>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</si>
  <si>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</si>
  <si>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</si>
  <si>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</si>
  <si>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</si>
  <si>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</si>
  <si>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</si>
  <si>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</si>
  <si>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</si>
  <si>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</si>
  <si>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</si>
  <si>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</si>
  <si>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</si>
  <si>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</si>
  <si>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</si>
  <si>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</si>
  <si>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</si>
  <si>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</si>
  <si>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</si>
  <si>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</si>
  <si>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</si>
  <si>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</si>
  <si>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</si>
  <si>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</si>
  <si>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</si>
  <si>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</si>
  <si>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</si>
  <si>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</si>
  <si>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</si>
  <si>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</si>
  <si>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</si>
  <si>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</si>
  <si>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</si>
  <si>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</si>
  <si>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</si>
  <si>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</si>
  <si>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</si>
  <si>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</si>
  <si>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</si>
  <si>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</si>
  <si>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</si>
  <si>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</si>
  <si>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</si>
  <si>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</si>
  <si>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</si>
  <si>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</si>
  <si>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</si>
  <si>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</si>
  <si>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</si>
  <si>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</si>
  <si>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</si>
  <si>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</si>
  <si>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</si>
  <si>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</si>
  <si>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</si>
  <si>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</si>
  <si>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</si>
  <si>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</si>
  <si>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</si>
  <si>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</si>
  <si>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</si>
  <si>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</si>
  <si>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</si>
  <si>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</si>
  <si>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</si>
  <si>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</si>
  <si>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</si>
  <si>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</si>
  <si>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</si>
  <si>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</si>
  <si>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</si>
  <si>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</si>
  <si>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</si>
  <si>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</si>
  <si>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</si>
  <si>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</si>
  <si>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</si>
  <si>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</si>
  <si>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</si>
  <si>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</si>
  <si>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</si>
  <si>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</si>
  <si>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</si>
  <si>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</si>
  <si>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</si>
  <si>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</si>
  <si>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</si>
  <si>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</si>
  <si>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</si>
  <si>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</si>
  <si>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</si>
  <si>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</si>
  <si>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</si>
  <si>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</si>
  <si>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</si>
  <si>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</si>
  <si>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</si>
  <si>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</si>
  <si>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</si>
  <si>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</si>
  <si>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</si>
  <si>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</si>
  <si>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</si>
  <si>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</si>
  <si>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</si>
  <si>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</si>
  <si>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</si>
  <si>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</si>
  <si>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</si>
  <si>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</si>
  <si>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</si>
  <si>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</si>
  <si>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</si>
  <si>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</si>
  <si>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</si>
  <si>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</si>
  <si>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</si>
  <si>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</si>
  <si>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</si>
  <si>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</si>
  <si>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</si>
  <si>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</si>
  <si>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</si>
  <si>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</si>
  <si>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</si>
  <si>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</si>
  <si>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</si>
  <si>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</si>
  <si>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</si>
  <si>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</si>
  <si>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</si>
  <si>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</si>
  <si>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</si>
  <si>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</si>
  <si>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</si>
  <si>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</si>
  <si>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</si>
  <si>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</si>
  <si>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</si>
  <si>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</si>
  <si>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</si>
  <si>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</si>
  <si>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</si>
  <si>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</si>
  <si>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</si>
  <si>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</si>
  <si>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</si>
  <si>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</si>
  <si>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</si>
  <si>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</si>
  <si>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</si>
  <si>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</si>
  <si>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</si>
  <si>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</si>
  <si>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</si>
  <si>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</si>
  <si>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</si>
  <si>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</si>
  <si>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</si>
  <si>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</si>
  <si>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</si>
  <si>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</si>
  <si>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</si>
  <si>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</si>
  <si>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</si>
  <si>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</si>
  <si>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</si>
  <si>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</si>
  <si>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</si>
  <si>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</si>
  <si>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</si>
  <si>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</si>
  <si>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</si>
  <si>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</si>
  <si>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</si>
  <si>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</si>
  <si>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</si>
  <si>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</si>
  <si>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</si>
  <si>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</si>
  <si>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</si>
  <si>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</si>
  <si>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</si>
  <si>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</si>
  <si>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</si>
  <si>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</si>
  <si>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</si>
  <si>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</si>
  <si>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</si>
  <si>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</si>
  <si>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</si>
  <si>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</si>
  <si>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</si>
  <si>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</si>
  <si>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</si>
  <si>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</si>
  <si>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</si>
  <si>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</si>
  <si>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</si>
  <si>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</si>
  <si>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</si>
  <si>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</si>
  <si>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</si>
  <si>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</si>
  <si>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</si>
  <si>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</si>
  <si>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</si>
  <si>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</si>
  <si>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</si>
  <si>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</si>
  <si>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</si>
  <si>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</si>
  <si>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</si>
  <si>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</si>
  <si>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</si>
  <si>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</si>
  <si>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</si>
  <si>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</si>
  <si>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</si>
  <si>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</si>
  <si>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</si>
  <si>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</si>
  <si>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</si>
  <si>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</si>
  <si>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</si>
  <si>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</si>
  <si>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</si>
  <si>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</si>
  <si>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</si>
  <si>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</si>
  <si>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</si>
  <si>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</si>
  <si>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</si>
  <si>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</si>
  <si>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</si>
  <si>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</si>
  <si>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</si>
  <si>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</si>
  <si>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</si>
  <si>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</si>
  <si>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</si>
  <si>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</si>
  <si>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</si>
  <si>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</si>
  <si>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</si>
  <si>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</si>
  <si>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</si>
  <si>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</si>
  <si>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</si>
  <si>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</si>
  <si>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</si>
  <si>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</si>
  <si>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</si>
  <si>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</si>
  <si>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</si>
  <si>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</si>
  <si>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</si>
  <si>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</si>
  <si>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</si>
  <si>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</si>
  <si>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</si>
  <si>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</si>
  <si>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</si>
  <si>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</si>
  <si>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</si>
  <si>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</si>
  <si>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</si>
  <si>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</si>
  <si>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</si>
  <si>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</si>
  <si>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</si>
  <si>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</si>
  <si>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</si>
  <si>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</si>
  <si>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</si>
  <si>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</si>
  <si>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</si>
  <si>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</si>
  <si>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</si>
  <si>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</si>
  <si>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</si>
  <si>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</si>
  <si>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</si>
  <si>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</si>
  <si>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</si>
  <si>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</si>
  <si>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</si>
  <si>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</si>
  <si>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</si>
  <si>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</si>
  <si>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</si>
  <si>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</si>
  <si>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</si>
  <si>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</si>
  <si>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</si>
  <si>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</si>
  <si>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</si>
  <si>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</si>
  <si>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</si>
  <si>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</si>
  <si>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</si>
  <si>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</si>
  <si>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</si>
  <si>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</si>
  <si>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</si>
  <si>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</si>
  <si>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</si>
  <si>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</si>
  <si>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</si>
  <si>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</si>
  <si>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</si>
  <si>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</si>
  <si>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</si>
  <si>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</si>
  <si>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</si>
  <si>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</si>
  <si>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</si>
  <si>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</si>
  <si>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</si>
  <si>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</si>
  <si>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</si>
  <si>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</si>
  <si>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</si>
  <si>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</si>
  <si>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</si>
  <si>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</si>
  <si>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</si>
  <si>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</si>
  <si>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</si>
  <si>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</si>
  <si>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</si>
  <si>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</si>
  <si>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</si>
  <si>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</si>
  <si>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</si>
  <si>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</si>
  <si>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</si>
  <si>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</si>
  <si>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</si>
  <si>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</si>
  <si>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</si>
  <si>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</si>
  <si>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</si>
  <si>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</si>
  <si>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</si>
  <si>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</si>
  <si>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</si>
  <si>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</si>
  <si>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</si>
  <si>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</si>
  <si>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</si>
  <si>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</si>
  <si>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</si>
  <si>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</si>
  <si>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</si>
  <si>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</si>
  <si>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</si>
  <si>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</si>
  <si>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</si>
  <si>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</si>
  <si>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</si>
  <si>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</si>
  <si>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</si>
  <si>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</si>
  <si>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</si>
  <si>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</si>
  <si>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</si>
  <si>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</si>
  <si>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</si>
  <si>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</si>
  <si>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</si>
  <si>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</si>
  <si>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</si>
  <si>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</si>
  <si>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</si>
  <si>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</si>
  <si>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</si>
  <si>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</si>
  <si>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</si>
  <si>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</si>
  <si>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</si>
  <si>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</si>
  <si>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</si>
  <si>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</si>
  <si>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</si>
  <si>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</si>
  <si>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</si>
  <si>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</si>
  <si>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</si>
  <si>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</si>
  <si>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</si>
  <si>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</si>
  <si>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</si>
  <si>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</si>
  <si>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</si>
  <si>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</si>
  <si>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</si>
  <si>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</si>
  <si>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</si>
  <si>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</si>
  <si>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</si>
  <si>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</si>
  <si>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</si>
  <si>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</si>
  <si>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</si>
  <si>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</si>
  <si>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</si>
  <si>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</si>
  <si>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</si>
  <si>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</si>
  <si>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</si>
  <si>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</si>
  <si>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</si>
  <si>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</si>
  <si>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</si>
  <si>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</si>
  <si>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</si>
  <si>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</si>
  <si>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</si>
  <si>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</si>
  <si>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</si>
  <si>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</si>
  <si>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</si>
  <si>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</si>
  <si>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</si>
  <si>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</si>
  <si>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</si>
  <si>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</si>
  <si>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</si>
  <si>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</si>
  <si>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</si>
  <si>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</si>
  <si>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</si>
  <si>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</si>
  <si>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</si>
  <si>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</si>
  <si>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</si>
  <si>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</si>
  <si>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</si>
  <si>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</si>
  <si>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</si>
  <si>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</si>
  <si>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</si>
  <si>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</si>
  <si>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</si>
  <si>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</si>
  <si>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</si>
  <si>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</si>
  <si>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</si>
  <si>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</si>
  <si>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</si>
  <si>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</si>
  <si>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</si>
  <si>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</si>
  <si>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</si>
  <si>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</si>
  <si>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</si>
  <si>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</si>
  <si>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</si>
  <si>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</si>
  <si>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</si>
  <si>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</si>
  <si>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</si>
  <si>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</si>
  <si>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</si>
  <si>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</si>
  <si>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</si>
  <si>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</si>
  <si>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</si>
  <si>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</si>
  <si>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</si>
  <si>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</si>
  <si>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</si>
  <si>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</si>
  <si>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</si>
  <si>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</si>
  <si>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</si>
  <si>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</si>
  <si>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</si>
  <si>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</si>
  <si>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</si>
  <si>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</si>
  <si>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</si>
  <si>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</si>
  <si>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</si>
  <si>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</si>
  <si>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</si>
  <si>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</si>
  <si>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</si>
  <si>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</si>
  <si>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</si>
  <si>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</si>
  <si>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</si>
  <si>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</si>
  <si>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</si>
  <si>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</si>
  <si>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</si>
  <si>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</si>
  <si>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</si>
  <si>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</si>
  <si>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</si>
  <si>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</si>
  <si>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</si>
  <si>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</si>
  <si>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</si>
  <si>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</si>
  <si>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</si>
  <si>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</si>
  <si>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</si>
  <si>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</si>
  <si>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</si>
  <si>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</si>
  <si>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</si>
  <si>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</si>
  <si>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</si>
  <si>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</si>
  <si>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</si>
  <si>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</si>
  <si>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</si>
  <si>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</si>
  <si>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</si>
  <si>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</si>
  <si>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</si>
  <si>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</si>
  <si>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</si>
  <si>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</si>
  <si>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</si>
  <si>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</si>
  <si>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</si>
  <si>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</si>
  <si>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</si>
  <si>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</si>
  <si>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</si>
  <si>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</si>
  <si>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</si>
  <si>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</si>
  <si>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</si>
  <si>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</si>
  <si>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</si>
  <si>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</si>
  <si>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</si>
  <si>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</si>
  <si>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</si>
  <si>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</si>
  <si>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</si>
  <si>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</si>
  <si>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</si>
  <si>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</si>
  <si>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</si>
  <si>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</si>
  <si>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</si>
  <si>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</si>
  <si>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</si>
  <si>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</si>
  <si>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</si>
  <si>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</si>
  <si>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</si>
  <si>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</si>
  <si>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</si>
  <si>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</si>
  <si>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</si>
  <si>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</si>
  <si>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</si>
  <si>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</si>
  <si>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</si>
  <si>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</si>
  <si>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</si>
  <si>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</si>
  <si>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</si>
  <si>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</si>
  <si>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</si>
  <si>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</si>
  <si>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</si>
  <si>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</si>
  <si>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</si>
  <si>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</si>
  <si>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</si>
  <si>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</si>
  <si>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</si>
  <si>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</si>
  <si>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</si>
  <si>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</si>
  <si>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</si>
  <si>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</si>
  <si>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</si>
  <si>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</si>
  <si>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</si>
  <si>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</si>
  <si>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</si>
  <si>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</si>
  <si>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</si>
  <si>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</si>
  <si>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</si>
  <si>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</si>
  <si>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</si>
  <si>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</si>
  <si>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</si>
  <si>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</si>
  <si>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</si>
  <si>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</si>
  <si>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</si>
  <si>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</si>
  <si>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</si>
  <si>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</si>
  <si>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</si>
  <si>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</si>
  <si>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</si>
  <si>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</si>
  <si>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</si>
  <si>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</si>
  <si>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</si>
  <si>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</si>
  <si>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</si>
  <si>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</si>
  <si>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</si>
  <si>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</si>
  <si>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</si>
  <si>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</si>
  <si>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</si>
  <si>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</si>
  <si>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</si>
  <si>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</si>
  <si>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</si>
  <si>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</si>
  <si>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</si>
  <si>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</si>
  <si>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</si>
  <si>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</si>
  <si>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</si>
  <si>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</si>
  <si>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</si>
  <si>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</si>
  <si>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</si>
  <si>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</si>
  <si>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</si>
  <si>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</si>
  <si>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</si>
  <si>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</si>
  <si>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</si>
  <si>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</si>
  <si>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</si>
  <si>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</si>
  <si>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</si>
  <si>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</si>
  <si>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</si>
  <si>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</si>
  <si>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</si>
  <si>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</si>
  <si>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</si>
  <si>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</si>
  <si>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</si>
  <si>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</si>
  <si>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</si>
  <si>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</si>
  <si>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</si>
  <si>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</si>
  <si>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</si>
  <si>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</si>
  <si>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</si>
  <si>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</si>
  <si>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</si>
  <si>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</si>
  <si>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</si>
  <si>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</si>
  <si>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</si>
  <si>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</si>
  <si>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</si>
  <si>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</si>
  <si>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</si>
  <si>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</si>
  <si>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</si>
  <si>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</si>
  <si>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</si>
  <si>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</si>
  <si>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</si>
  <si>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</si>
  <si>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</si>
  <si>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</si>
  <si>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</si>
  <si>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</si>
  <si>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</si>
  <si>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</si>
  <si>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</si>
  <si>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</si>
  <si>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</si>
  <si>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</si>
  <si>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</si>
  <si>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</si>
  <si>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</si>
  <si>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</si>
  <si>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</si>
  <si>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</si>
  <si>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</si>
  <si>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</si>
  <si>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</si>
  <si>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</si>
  <si>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</si>
  <si>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</si>
  <si>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</si>
  <si>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</si>
  <si>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</si>
  <si>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</si>
  <si>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</si>
  <si>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</si>
  <si>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</si>
  <si>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</si>
  <si>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</si>
  <si>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</si>
  <si>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</si>
  <si>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</si>
  <si>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</si>
  <si>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</si>
  <si>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</si>
  <si>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</si>
  <si>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</si>
  <si>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</si>
  <si>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</si>
  <si>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</si>
  <si>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</si>
  <si>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</si>
  <si>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</si>
  <si>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</si>
  <si>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</si>
  <si>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</si>
  <si>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</si>
  <si>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</si>
  <si>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</si>
  <si>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</si>
  <si>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</si>
  <si>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</si>
  <si>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</si>
  <si>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</si>
  <si>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</si>
  <si>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</si>
  <si>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</si>
  <si>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</si>
  <si>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</si>
  <si>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</si>
  <si>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</si>
  <si>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</si>
  <si>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</si>
  <si>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</si>
  <si>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</si>
  <si>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</si>
  <si>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</si>
  <si>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</si>
  <si>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</si>
  <si>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</si>
  <si>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</si>
  <si>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</si>
  <si>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</si>
  <si>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</si>
  <si>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</si>
  <si>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</si>
  <si>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</si>
  <si>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</si>
  <si>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</si>
  <si>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</si>
  <si>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</si>
  <si>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</si>
  <si>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</si>
  <si>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</si>
  <si>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</si>
  <si>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</si>
  <si>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</si>
  <si>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</si>
  <si>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</si>
  <si>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</si>
  <si>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</si>
  <si>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</si>
  <si>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</si>
  <si>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</si>
  <si>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</si>
  <si>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</si>
  <si>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</si>
  <si>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</si>
  <si>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</si>
  <si>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</si>
  <si>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</si>
  <si>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</si>
  <si>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</si>
  <si>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</si>
  <si>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</si>
  <si>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</si>
  <si>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</si>
  <si>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</si>
  <si>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</si>
  <si>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</si>
  <si>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</si>
  <si>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</si>
  <si>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</si>
  <si>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</si>
  <si>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</si>
  <si>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</si>
  <si>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</si>
  <si>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</si>
  <si>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</si>
  <si>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</si>
  <si>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</si>
  <si>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</si>
  <si>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</si>
  <si>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</si>
  <si>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</si>
  <si>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</si>
  <si>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</si>
  <si>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</si>
  <si>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</si>
  <si>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</si>
  <si>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</si>
  <si>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</si>
  <si>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</si>
  <si>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</si>
  <si>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</si>
  <si>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</si>
  <si>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</si>
  <si>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</si>
  <si>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</si>
  <si>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</si>
  <si>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</si>
  <si>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</si>
  <si>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</si>
  <si>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</si>
  <si>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</si>
  <si>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</si>
  <si>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</si>
  <si>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</si>
  <si>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</si>
  <si>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</si>
  <si>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</si>
  <si>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</si>
  <si>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</si>
  <si>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</si>
  <si>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</si>
  <si>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</si>
  <si>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</si>
  <si>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</si>
  <si>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</si>
  <si>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</si>
  <si>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</si>
  <si>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</si>
  <si>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</si>
  <si>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</si>
  <si>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</si>
  <si>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</si>
  <si>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</si>
  <si>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</si>
  <si>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</si>
  <si>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</si>
  <si>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</si>
  <si>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</si>
  <si>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</si>
  <si>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</si>
  <si>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</si>
  <si>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</si>
  <si>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</si>
  <si>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</si>
  <si>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</si>
  <si>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</si>
  <si>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</si>
  <si>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</si>
  <si>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</si>
  <si>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</si>
  <si>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</si>
  <si>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</si>
  <si>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</si>
  <si>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</si>
  <si>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</si>
  <si>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</si>
  <si>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</si>
  <si>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</si>
  <si>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</si>
  <si>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</si>
  <si>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</si>
  <si>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</si>
  <si>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</si>
  <si>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</si>
  <si>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</si>
  <si>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</si>
  <si>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</si>
  <si>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</si>
  <si>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</si>
  <si>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</si>
  <si>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</si>
  <si>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</si>
  <si>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</si>
  <si>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</si>
  <si>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</si>
  <si>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</si>
  <si>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</si>
  <si>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</si>
  <si>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</si>
  <si>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</si>
  <si>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</si>
  <si>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</si>
  <si>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</si>
  <si>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</si>
  <si>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</si>
  <si>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</si>
  <si>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</si>
  <si>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</si>
  <si>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</si>
  <si>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</si>
  <si>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</si>
  <si>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</si>
  <si>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</si>
  <si>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</si>
  <si>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</si>
  <si>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</si>
  <si>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</si>
  <si>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</si>
  <si>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</si>
  <si>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</si>
  <si>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</si>
  <si>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</si>
  <si>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</si>
  <si>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</si>
  <si>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</si>
  <si>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</si>
  <si>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</si>
  <si>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</si>
  <si>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</si>
  <si>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</si>
  <si>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</si>
  <si>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</si>
  <si>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</si>
  <si>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</si>
  <si>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</si>
  <si>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</si>
  <si>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</si>
  <si>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</si>
  <si>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</si>
  <si>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</si>
  <si>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</si>
  <si>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</si>
  <si>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</si>
  <si>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</si>
  <si>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</si>
  <si>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</si>
  <si>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</si>
  <si>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</si>
  <si>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</si>
  <si>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</si>
  <si>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</si>
  <si>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</si>
  <si>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</si>
  <si>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</si>
  <si>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</si>
  <si>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</si>
  <si>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</si>
  <si>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</si>
  <si>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</si>
  <si>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</si>
  <si>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</si>
  <si>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</si>
  <si>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</si>
  <si>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</si>
  <si>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</si>
  <si>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</si>
  <si>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</si>
  <si>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</si>
  <si>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</si>
  <si>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</si>
  <si>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</si>
  <si>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</si>
  <si>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</si>
  <si>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</si>
  <si>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</si>
  <si>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</si>
  <si>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</si>
  <si>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</si>
  <si>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</si>
  <si>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</si>
  <si>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</si>
  <si>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</si>
  <si>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</si>
  <si>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</si>
  <si>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</si>
  <si>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</si>
  <si>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</si>
  <si>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</si>
  <si>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</si>
  <si>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</si>
  <si>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</si>
  <si>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</si>
  <si>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</si>
  <si>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</si>
  <si>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</si>
  <si>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</si>
  <si>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</si>
  <si>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</si>
  <si>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</si>
  <si>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</si>
  <si>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</si>
  <si>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</si>
  <si>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</si>
  <si>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</si>
  <si>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</si>
  <si>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</si>
  <si>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</si>
  <si>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</si>
  <si>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</si>
  <si>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</si>
  <si>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</si>
  <si>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</si>
  <si>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</si>
  <si>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</si>
  <si>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</si>
  <si>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</si>
  <si>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</si>
  <si>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</si>
  <si>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</si>
  <si>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</si>
  <si>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</si>
  <si>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</si>
  <si>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</si>
  <si>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</si>
  <si>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</si>
  <si>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</si>
  <si>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</si>
  <si>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</si>
  <si>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</si>
  <si>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</si>
  <si>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</si>
  <si>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</si>
  <si>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</si>
  <si>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</si>
  <si>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</si>
  <si>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</si>
  <si>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</si>
  <si>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</si>
  <si>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</si>
  <si>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</si>
  <si>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</si>
  <si>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</si>
  <si>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</si>
  <si>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</si>
  <si>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</si>
  <si>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</si>
  <si>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</si>
  <si>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</si>
  <si>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</si>
  <si>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</si>
  <si>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</si>
  <si>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</si>
  <si>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</si>
  <si>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</si>
  <si>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</si>
  <si>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</si>
  <si>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</si>
  <si>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</si>
  <si>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</si>
  <si>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</si>
  <si>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</si>
  <si>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</si>
  <si>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</si>
  <si>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</si>
  <si>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</si>
  <si>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</si>
  <si>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</si>
  <si>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</si>
  <si>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</si>
  <si>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</si>
  <si>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</si>
  <si>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</si>
  <si>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</si>
  <si>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</si>
  <si>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</si>
  <si>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</si>
  <si>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</si>
  <si>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</si>
  <si>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</si>
  <si>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</si>
  <si>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</si>
  <si>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</si>
  <si>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</si>
  <si>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</si>
  <si>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</si>
  <si>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</si>
  <si>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</si>
  <si>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</si>
  <si>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</si>
  <si>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</si>
  <si>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</si>
  <si>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</si>
  <si>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</si>
  <si>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</si>
  <si>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</si>
  <si>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</si>
  <si>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</si>
  <si>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</si>
  <si>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</si>
  <si>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</si>
  <si>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</si>
  <si>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</si>
  <si>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</si>
  <si>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</si>
  <si>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</si>
  <si>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</si>
  <si>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</si>
  <si>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</si>
  <si>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</si>
  <si>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</si>
  <si>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</si>
  <si>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</si>
  <si>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</si>
  <si>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</si>
  <si>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</si>
  <si>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</si>
  <si>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</si>
  <si>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</si>
  <si>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</si>
  <si>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</si>
  <si>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</si>
  <si>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</si>
  <si>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</si>
  <si>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</si>
  <si>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</si>
  <si>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</si>
  <si>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</si>
  <si>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</si>
  <si>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</si>
  <si>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</si>
  <si>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</si>
  <si>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</si>
  <si>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</si>
  <si>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</si>
  <si>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</si>
  <si>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</si>
  <si>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</si>
  <si>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</si>
  <si>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</si>
  <si>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</si>
  <si>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</si>
  <si>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</si>
  <si>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</si>
  <si>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</si>
  <si>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</si>
  <si>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</si>
  <si>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</si>
  <si>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</si>
  <si>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</si>
  <si>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</si>
  <si>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</si>
  <si>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</si>
  <si>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</si>
  <si>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</si>
  <si>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</si>
  <si>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</si>
  <si>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</si>
  <si>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</si>
  <si>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</si>
  <si>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</si>
  <si>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</si>
  <si>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</si>
  <si>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</si>
  <si>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</si>
  <si>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</si>
  <si>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</si>
  <si>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</si>
  <si>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</si>
  <si>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</si>
  <si>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</si>
  <si>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</si>
  <si>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</si>
  <si>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</si>
  <si>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</si>
  <si>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</si>
  <si>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</si>
  <si>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</si>
  <si>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</si>
  <si>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</si>
  <si>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</si>
  <si>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</si>
  <si>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</si>
  <si>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</si>
  <si>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</si>
  <si>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</si>
  <si>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</si>
  <si>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</si>
  <si>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</si>
  <si>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</si>
  <si>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</si>
  <si>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</si>
  <si>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</si>
  <si>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</si>
  <si>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</si>
  <si>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</si>
  <si>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</si>
  <si>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</si>
  <si>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</si>
  <si>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</si>
  <si>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</si>
  <si>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</si>
  <si>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</si>
  <si>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</si>
  <si>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</si>
  <si>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</si>
  <si>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</si>
  <si>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</si>
  <si>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</si>
  <si>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</si>
  <si>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</si>
  <si>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</si>
  <si>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</si>
  <si>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</si>
  <si>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</si>
  <si>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</si>
  <si>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</si>
  <si>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</si>
  <si>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</si>
  <si>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</si>
  <si>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</si>
  <si>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</si>
  <si>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</si>
  <si>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</si>
  <si>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</si>
  <si>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</si>
  <si>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</si>
  <si>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</si>
  <si>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</si>
  <si>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</si>
  <si>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</si>
  <si>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</si>
  <si>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</si>
  <si>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</si>
  <si>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</si>
  <si>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</si>
  <si>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</si>
  <si>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</si>
  <si>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</si>
  <si>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</si>
  <si>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</si>
  <si>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</si>
  <si>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</si>
  <si>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</si>
  <si>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</si>
  <si>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</si>
  <si>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</si>
  <si>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</si>
  <si>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</si>
  <si>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</si>
  <si>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</si>
  <si>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</si>
  <si>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</si>
  <si>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</si>
  <si>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</si>
  <si>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</si>
  <si>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</si>
  <si>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</si>
  <si>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</si>
  <si>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</si>
  <si>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</si>
  <si>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</si>
  <si>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</si>
  <si>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</si>
  <si>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</si>
  <si>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</si>
  <si>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</si>
  <si>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</si>
  <si>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</si>
  <si>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</si>
  <si>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</si>
  <si>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</si>
  <si>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</si>
  <si>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</si>
  <si>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</si>
  <si>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</si>
  <si>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</si>
  <si>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</si>
  <si>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</si>
  <si>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</si>
  <si>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</si>
  <si>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</si>
  <si>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</si>
  <si>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</si>
  <si>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</si>
  <si>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</si>
  <si>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</si>
  <si>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</si>
  <si>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</si>
  <si>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</si>
  <si>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</si>
  <si>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</si>
  <si>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</si>
  <si>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</si>
  <si>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</si>
  <si>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</si>
  <si>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</si>
  <si>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</si>
  <si>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</si>
  <si>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</si>
  <si>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</si>
  <si>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</si>
  <si>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</si>
  <si>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</si>
  <si>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</si>
  <si>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</si>
  <si>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</si>
  <si>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</si>
  <si>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</si>
  <si>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</si>
  <si>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</si>
  <si>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</si>
  <si>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</si>
  <si>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</si>
  <si>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</si>
  <si>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</si>
  <si>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</si>
  <si>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</si>
  <si>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</si>
  <si>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</si>
  <si>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</si>
  <si>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</si>
  <si>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</si>
  <si>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</si>
  <si>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</si>
  <si>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</si>
  <si>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</si>
  <si>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</si>
  <si>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</si>
  <si>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</si>
  <si>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</si>
  <si>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</si>
  <si>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</si>
  <si>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</si>
  <si>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</si>
  <si>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</si>
  <si>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</si>
  <si>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</si>
  <si>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</si>
  <si>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</si>
  <si>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</si>
  <si>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</si>
  <si>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</si>
  <si>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</si>
  <si>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</si>
  <si>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</si>
  <si>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</si>
  <si>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</si>
  <si>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</si>
  <si>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</si>
  <si>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</si>
  <si>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</si>
  <si>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</si>
  <si>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</si>
  <si>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</si>
  <si>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</si>
  <si>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</si>
  <si>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</si>
  <si>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</si>
  <si>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</si>
  <si>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</si>
  <si>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</si>
  <si>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</si>
  <si>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</si>
  <si>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</si>
  <si>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</si>
  <si>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</si>
  <si>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</si>
  <si>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</si>
  <si>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</si>
  <si>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</si>
  <si>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</si>
  <si>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</si>
  <si>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</si>
  <si>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</si>
  <si>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</si>
  <si>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</si>
  <si>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</si>
  <si>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</si>
  <si>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</si>
  <si>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</si>
  <si>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</si>
  <si>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</si>
  <si>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</si>
  <si>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</si>
  <si>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</si>
  <si>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</si>
  <si>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</si>
  <si>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</si>
  <si>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</si>
  <si>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</si>
  <si>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</si>
  <si>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</si>
  <si>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</si>
  <si>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</si>
  <si>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</si>
  <si>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</si>
  <si>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</si>
  <si>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</si>
  <si>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</si>
  <si>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</si>
  <si>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</si>
  <si>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</si>
  <si>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</si>
  <si>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</si>
  <si>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</si>
  <si>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</si>
  <si>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</si>
  <si>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</si>
  <si>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</si>
  <si>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</si>
  <si>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</si>
  <si>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</si>
  <si>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</si>
  <si>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</si>
  <si>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</si>
  <si>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</si>
  <si>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</si>
  <si>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</si>
  <si>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</si>
  <si>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</si>
  <si>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</si>
  <si>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</si>
  <si>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</si>
  <si>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</si>
  <si>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</si>
  <si>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</si>
  <si>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</si>
  <si>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</si>
  <si>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</si>
  <si>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</si>
  <si>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</si>
  <si>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</si>
  <si>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</si>
  <si>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</si>
  <si>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</si>
  <si>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</si>
  <si>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</si>
  <si>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</si>
  <si>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</si>
  <si>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</si>
  <si>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</si>
  <si>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</si>
  <si>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</si>
  <si>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</si>
  <si>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</si>
  <si>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</si>
  <si>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</si>
  <si>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</si>
  <si>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</si>
  <si>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</si>
  <si>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</si>
  <si>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</si>
  <si>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</si>
  <si>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</si>
  <si>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</si>
  <si>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</si>
  <si>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</si>
  <si>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</si>
  <si>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</si>
  <si>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</si>
  <si>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</si>
  <si>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</si>
  <si>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</si>
  <si>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</si>
  <si>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</si>
  <si>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</si>
  <si>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</si>
  <si>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</si>
  <si>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</si>
  <si>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</si>
  <si>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</si>
  <si>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</si>
  <si>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</si>
  <si>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</si>
  <si>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</si>
  <si>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</si>
  <si>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</si>
  <si>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</si>
  <si>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</si>
  <si>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</si>
  <si>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</si>
  <si>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</si>
  <si>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</si>
  <si>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</si>
  <si>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</si>
  <si>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</si>
  <si>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</si>
  <si>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</si>
  <si>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</si>
  <si>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</si>
  <si>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</si>
  <si>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</si>
  <si>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</si>
  <si>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</si>
  <si>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</si>
  <si>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</si>
  <si>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</si>
  <si>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</si>
  <si>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</si>
  <si>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</si>
  <si>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</si>
  <si>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</si>
  <si>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</si>
  <si>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</si>
  <si>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</si>
  <si>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</si>
  <si>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</si>
  <si>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</si>
  <si>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</si>
  <si>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</si>
  <si>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</si>
  <si>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</si>
  <si>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</si>
  <si>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</si>
  <si>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</si>
  <si>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</si>
  <si>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</si>
  <si>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</si>
  <si>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</si>
  <si>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</si>
  <si>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</si>
  <si>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</si>
  <si>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</si>
  <si>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</si>
  <si>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</si>
  <si>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</si>
  <si>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</si>
  <si>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</si>
  <si>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</si>
  <si>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</si>
  <si>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</si>
  <si>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</si>
  <si>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</si>
  <si>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</si>
  <si>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</si>
  <si>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</si>
  <si>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</si>
  <si>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</si>
  <si>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</si>
  <si>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</si>
  <si>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</si>
  <si>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</si>
  <si>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</si>
  <si>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</si>
  <si>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</si>
  <si>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</si>
  <si>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</si>
  <si>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</si>
  <si>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</si>
  <si>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</si>
  <si>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</si>
  <si>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</si>
  <si>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</si>
  <si>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</si>
  <si>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</si>
  <si>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</si>
  <si>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</si>
  <si>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</si>
  <si>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</si>
  <si>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</si>
  <si>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</si>
  <si>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</si>
  <si>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</si>
  <si>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</si>
  <si>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</si>
  <si>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</si>
  <si>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</si>
  <si>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</si>
  <si>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</si>
  <si>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</si>
  <si>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</si>
  <si>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</si>
  <si>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</si>
  <si>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</si>
  <si>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</si>
  <si>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</si>
  <si>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</si>
  <si>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</si>
  <si>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</si>
  <si>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</si>
  <si>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</si>
  <si>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</si>
  <si>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</si>
  <si>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</si>
  <si>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</si>
  <si>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</si>
  <si>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</si>
  <si>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</si>
  <si>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</si>
  <si>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</si>
  <si>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</si>
  <si>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</si>
  <si>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</si>
  <si>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</si>
  <si>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</si>
  <si>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</si>
  <si>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</si>
  <si>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</si>
  <si>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</si>
  <si>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</si>
  <si>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</si>
  <si>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</si>
  <si>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</si>
  <si>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</si>
  <si>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</si>
  <si>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</si>
  <si>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</si>
  <si>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</si>
  <si>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</si>
  <si>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</si>
  <si>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</si>
  <si>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</si>
  <si>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</si>
  <si>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</si>
  <si>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</si>
  <si>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</si>
  <si>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</si>
  <si>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</si>
  <si>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</si>
  <si>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</si>
  <si>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</si>
  <si>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</si>
  <si>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</si>
  <si>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</si>
  <si>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</si>
  <si>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</si>
  <si>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</si>
  <si>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</si>
  <si>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</si>
  <si>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</si>
  <si>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</si>
  <si>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</si>
  <si>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</si>
  <si>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</si>
  <si>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</si>
  <si>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</si>
  <si>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</si>
  <si>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</si>
  <si>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</si>
  <si>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</si>
  <si>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</si>
  <si>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</si>
  <si>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</si>
  <si>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</si>
  <si>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</si>
  <si>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</si>
  <si>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</si>
  <si>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</si>
  <si>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</si>
  <si>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</si>
  <si>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</si>
  <si>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</si>
  <si>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</si>
  <si>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</si>
  <si>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</si>
  <si>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</si>
  <si>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</si>
  <si>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</si>
  <si>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</si>
  <si>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</si>
  <si>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</si>
  <si>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</si>
  <si>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</si>
  <si>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</si>
  <si>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</si>
  <si>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</si>
  <si>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</si>
  <si>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</si>
  <si>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</si>
  <si>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</si>
  <si>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</si>
  <si>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</si>
  <si>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</si>
  <si>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</si>
  <si>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</si>
  <si>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</si>
  <si>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</si>
  <si>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</si>
  <si>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</si>
  <si>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</si>
  <si>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</si>
  <si>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</si>
  <si>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</si>
  <si>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</si>
  <si>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</si>
  <si>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</si>
  <si>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</si>
  <si>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</si>
  <si>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</si>
  <si>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</si>
  <si>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</si>
  <si>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</si>
  <si>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</si>
  <si>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</si>
  <si>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</si>
  <si>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</si>
  <si>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</si>
  <si>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</si>
  <si>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</si>
  <si>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</si>
  <si>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</si>
  <si>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</si>
  <si>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</si>
  <si>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</si>
  <si>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</si>
  <si>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</si>
  <si>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</si>
  <si>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</si>
  <si>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</si>
  <si>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</si>
  <si>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</si>
  <si>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</si>
  <si>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</si>
  <si>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</si>
  <si>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</si>
  <si>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</si>
  <si>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</si>
  <si>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</si>
  <si>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</si>
  <si>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</si>
  <si>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</si>
  <si>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</si>
  <si>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</si>
  <si>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</si>
  <si>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</si>
  <si>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</si>
  <si>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</si>
  <si>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</si>
  <si>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</si>
  <si>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</si>
  <si>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</si>
  <si>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</si>
  <si>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</si>
  <si>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</si>
  <si>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</si>
  <si>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</si>
  <si>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</si>
  <si>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</si>
  <si>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</si>
  <si>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</si>
  <si>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</si>
  <si>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</si>
  <si>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</si>
  <si>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</si>
  <si>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</si>
  <si>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</si>
  <si>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</si>
  <si>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</si>
  <si>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</si>
  <si>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</si>
  <si>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</si>
  <si>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</si>
  <si>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</si>
  <si>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</si>
  <si>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</si>
  <si>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</si>
  <si>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</si>
  <si>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</si>
  <si>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</si>
  <si>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</si>
  <si>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</si>
  <si>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</si>
  <si>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</si>
  <si>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</si>
  <si>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</si>
  <si>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</si>
  <si>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</si>
  <si>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</si>
  <si>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</si>
  <si>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</si>
  <si>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</si>
  <si>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</si>
  <si>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</si>
  <si>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</si>
  <si>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</si>
  <si>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</si>
  <si>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</si>
  <si>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</si>
  <si>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</si>
  <si>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</si>
  <si>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</si>
  <si>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</si>
  <si>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</si>
  <si>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</si>
  <si>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</si>
  <si>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</si>
  <si>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</si>
  <si>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</si>
  <si>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</si>
  <si>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</si>
  <si>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</si>
  <si>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</si>
  <si>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</si>
  <si>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</si>
  <si>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</si>
  <si>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</si>
  <si>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</si>
  <si>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</si>
  <si>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</si>
  <si>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</si>
  <si>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</si>
  <si>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</si>
  <si>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</si>
  <si>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</si>
  <si>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</si>
  <si>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</si>
  <si>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</si>
  <si>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</si>
  <si>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</si>
  <si>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</si>
  <si>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</si>
  <si>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</si>
  <si>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</si>
  <si>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</si>
  <si>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</si>
  <si>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</si>
  <si>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</si>
  <si>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</si>
  <si>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</si>
  <si>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</si>
  <si>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</si>
  <si>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</si>
  <si>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</si>
  <si>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</si>
  <si>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</si>
  <si>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</si>
  <si>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</si>
  <si>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</si>
  <si>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</si>
  <si>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</si>
  <si>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</si>
  <si>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</si>
  <si>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</si>
  <si>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</si>
  <si>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</si>
  <si>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</si>
  <si>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</si>
  <si>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</si>
  <si>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</si>
  <si>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</si>
  <si>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</si>
  <si>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</si>
  <si>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</si>
  <si>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</si>
  <si>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</si>
  <si>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</si>
  <si>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</si>
  <si>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</si>
  <si>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</si>
  <si>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</si>
  <si>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</si>
  <si>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</si>
  <si>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</si>
  <si>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</si>
  <si>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</si>
  <si>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</si>
  <si>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</si>
  <si>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</si>
  <si>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</si>
  <si>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</si>
  <si>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</si>
  <si>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</si>
  <si>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</si>
  <si>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</si>
  <si>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</si>
  <si>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</si>
  <si>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</si>
  <si>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</si>
  <si>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</si>
  <si>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</si>
  <si>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</si>
  <si>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</si>
  <si>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</si>
  <si>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</si>
  <si>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</si>
  <si>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</si>
  <si>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</si>
  <si>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</si>
  <si>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</si>
  <si>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</si>
  <si>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</si>
  <si>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</si>
  <si>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</si>
  <si>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</si>
  <si>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</si>
  <si>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</si>
  <si>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</si>
  <si>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</si>
  <si>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</si>
  <si>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</si>
  <si>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</si>
  <si>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</si>
  <si>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</si>
  <si>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</si>
  <si>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</si>
  <si>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</si>
  <si>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</si>
  <si>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</si>
  <si>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</si>
  <si>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</si>
  <si>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</si>
  <si>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</si>
  <si>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</si>
  <si>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</si>
  <si>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</si>
  <si>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</si>
  <si>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</si>
  <si>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</si>
  <si>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</si>
  <si>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</si>
  <si>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</si>
  <si>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</si>
  <si>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</si>
  <si>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</si>
  <si>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</si>
  <si>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</si>
  <si>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</si>
  <si>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</si>
  <si>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</si>
  <si>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</si>
  <si>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</si>
  <si>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</si>
  <si>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</si>
  <si>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</si>
  <si>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</si>
  <si>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</si>
  <si>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</si>
  <si>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</si>
  <si>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</si>
  <si>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</si>
  <si>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</si>
  <si>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</si>
  <si>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</si>
  <si>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</si>
  <si>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</si>
  <si>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</si>
  <si>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</si>
  <si>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</si>
  <si>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</si>
  <si>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</si>
  <si>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</si>
  <si>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</si>
  <si>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</si>
  <si>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</si>
  <si>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</si>
  <si>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</si>
  <si>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</si>
  <si>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</si>
  <si>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</si>
  <si>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</si>
  <si>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</si>
  <si>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</si>
  <si>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</si>
  <si>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</si>
  <si>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</si>
  <si>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</si>
  <si>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</si>
  <si>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</si>
  <si>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</si>
  <si>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</si>
  <si>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</si>
  <si>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</si>
  <si>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</si>
  <si>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</si>
  <si>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</si>
  <si>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</si>
  <si>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</si>
  <si>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</si>
  <si>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</si>
  <si>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</si>
  <si>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</si>
  <si>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</si>
  <si>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</si>
  <si>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</si>
  <si>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</si>
  <si>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</si>
  <si>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</si>
  <si>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</si>
  <si>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</si>
  <si>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</si>
  <si>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</si>
  <si>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</si>
  <si>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</si>
  <si>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</si>
  <si>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</si>
  <si>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</si>
  <si>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</si>
  <si>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</si>
  <si>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</si>
  <si>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</si>
  <si>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</si>
  <si>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</si>
  <si>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</si>
  <si>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</si>
  <si>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</si>
  <si>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</si>
  <si>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</si>
  <si>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</si>
  <si>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</si>
  <si>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</si>
  <si>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</si>
  <si>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</si>
  <si>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</si>
  <si>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</si>
  <si>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</si>
  <si>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</si>
  <si>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</si>
  <si>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</si>
  <si>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</si>
  <si>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</si>
  <si>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</si>
  <si>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</si>
  <si>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</si>
  <si>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</si>
  <si>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</si>
  <si>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</si>
  <si>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</si>
  <si>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</si>
  <si>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</si>
  <si>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</si>
  <si>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</si>
  <si>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</si>
  <si>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</si>
  <si>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</si>
  <si>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</si>
  <si>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</si>
  <si>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</si>
  <si>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</si>
  <si>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</si>
  <si>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</si>
  <si>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</si>
  <si>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</si>
  <si>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</si>
  <si>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</si>
  <si>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</si>
  <si>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</si>
  <si>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</si>
  <si>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</si>
  <si>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</si>
  <si>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</si>
  <si>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</si>
  <si>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</si>
  <si>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</si>
  <si>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</si>
  <si>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</si>
  <si>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</si>
  <si>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</si>
  <si>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</si>
  <si>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</si>
  <si>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</si>
  <si>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</si>
  <si>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</si>
  <si>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</si>
  <si>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</si>
  <si>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</si>
  <si>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</si>
  <si>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</si>
  <si>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</si>
  <si>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</si>
  <si>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</si>
  <si>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</si>
  <si>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</si>
  <si>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</si>
  <si>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</si>
  <si>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</si>
  <si>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</si>
  <si>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</si>
  <si>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</si>
  <si>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</si>
  <si>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</si>
  <si>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</si>
  <si>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</si>
  <si>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</si>
  <si>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</si>
  <si>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</si>
  <si>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</si>
  <si>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</si>
  <si>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</si>
  <si>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</si>
  <si>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</si>
  <si>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</si>
  <si>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</si>
  <si>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</si>
  <si>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</si>
  <si>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</si>
  <si>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</si>
  <si>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</si>
  <si>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</si>
  <si>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</si>
  <si>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</si>
  <si>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</si>
  <si>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</si>
  <si>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</si>
  <si>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</si>
  <si>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</si>
  <si>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</si>
  <si>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</si>
  <si>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</si>
  <si>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</si>
  <si>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</si>
  <si>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</si>
  <si>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</si>
  <si>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</si>
  <si>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</si>
  <si>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</si>
  <si>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</si>
  <si>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</si>
  <si>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</si>
  <si>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</si>
  <si>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</si>
  <si>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</si>
  <si>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</si>
  <si>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</si>
  <si>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</si>
  <si>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</si>
  <si>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</si>
  <si>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</si>
  <si>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</si>
  <si>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</si>
  <si>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</si>
  <si>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</si>
  <si>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</si>
  <si>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</si>
  <si>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</si>
  <si>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</si>
  <si>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</si>
  <si>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</si>
  <si>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</si>
  <si>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</si>
  <si>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</si>
  <si>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</si>
  <si>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</si>
  <si>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</si>
  <si>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</si>
  <si>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</si>
  <si>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</si>
  <si>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</si>
  <si>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</si>
  <si>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</si>
  <si>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</si>
  <si>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</si>
  <si>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</si>
  <si>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</si>
  <si>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</si>
  <si>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</si>
  <si>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</si>
  <si>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</si>
  <si>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</si>
  <si>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</si>
  <si>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</si>
  <si>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</si>
  <si>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</si>
  <si>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</si>
  <si>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</si>
  <si>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</si>
  <si>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</si>
  <si>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</si>
  <si>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</si>
  <si>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</si>
  <si>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</si>
  <si>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</si>
  <si>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</si>
  <si>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</si>
  <si>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</si>
  <si>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</si>
  <si>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</si>
  <si>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</si>
  <si>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</si>
  <si>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</si>
  <si>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</si>
  <si>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</si>
  <si>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</si>
  <si>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</si>
  <si>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</si>
  <si>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</si>
  <si>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</si>
  <si>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</si>
  <si>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</si>
  <si>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</si>
  <si>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</si>
  <si>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</si>
  <si>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</si>
  <si>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</si>
  <si>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</si>
  <si>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</si>
  <si>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</si>
  <si>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</si>
  <si>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</si>
  <si>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</si>
  <si>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</si>
  <si>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</si>
  <si>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</si>
  <si>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</si>
  <si>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</si>
  <si>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</si>
  <si>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</si>
  <si>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</si>
  <si>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</si>
  <si>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</si>
  <si>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</si>
  <si>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</si>
  <si>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</si>
  <si>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</si>
  <si>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</si>
  <si>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</si>
  <si>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</si>
  <si>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</si>
  <si>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</si>
  <si>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</si>
  <si>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</si>
  <si>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</si>
  <si>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</si>
  <si>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</si>
  <si>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</si>
  <si>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</si>
  <si>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</si>
  <si>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</si>
  <si>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</si>
  <si>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</si>
  <si>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</si>
  <si>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</si>
  <si>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</si>
  <si>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</si>
  <si>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</si>
  <si>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</si>
  <si>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</si>
  <si>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</si>
  <si>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</si>
  <si>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</si>
  <si>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</si>
  <si>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</si>
  <si>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</si>
  <si>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</si>
  <si>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</si>
  <si>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</si>
  <si>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</si>
  <si>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</si>
  <si>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</si>
  <si>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</si>
  <si>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</si>
  <si>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</si>
  <si>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</si>
  <si>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</si>
  <si>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</si>
  <si>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</si>
  <si>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</si>
  <si>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</si>
  <si>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</si>
  <si>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</si>
  <si>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</si>
  <si>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</si>
  <si>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</si>
  <si>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</si>
  <si>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</si>
  <si>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</si>
  <si>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</si>
  <si>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</si>
  <si>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</si>
  <si>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</si>
  <si>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</si>
  <si>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</si>
  <si>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</si>
  <si>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</si>
  <si>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</si>
  <si>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</si>
  <si>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</si>
  <si>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</si>
  <si>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</si>
  <si>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</si>
  <si>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</si>
  <si>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</si>
  <si>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</si>
  <si>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</si>
  <si>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</si>
  <si>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</si>
  <si>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</si>
  <si>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</si>
  <si>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</si>
  <si>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</si>
  <si>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</si>
  <si>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</si>
  <si>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</si>
  <si>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</si>
  <si>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</si>
  <si>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</si>
  <si>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</si>
  <si>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</si>
  <si>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</si>
  <si>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</si>
  <si>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</si>
  <si>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</si>
  <si>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</si>
  <si>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</si>
  <si>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</si>
  <si>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</si>
  <si>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</si>
  <si>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</si>
  <si>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</si>
  <si>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</si>
  <si>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</si>
  <si>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</si>
  <si>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</si>
  <si>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</si>
  <si>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</si>
  <si>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</si>
  <si>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</si>
  <si>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</si>
  <si>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</si>
  <si>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</si>
  <si>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</si>
  <si>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</si>
  <si>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</si>
  <si>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</si>
  <si>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</si>
  <si>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</si>
  <si>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</si>
  <si>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</si>
  <si>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</si>
  <si>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</si>
  <si>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</si>
  <si>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</si>
  <si>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</si>
  <si>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</si>
  <si>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</si>
  <si>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</si>
  <si>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</si>
  <si>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</si>
  <si>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</si>
  <si>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</si>
  <si>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</si>
  <si>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</si>
  <si>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</si>
  <si>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</si>
  <si>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</si>
  <si>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</si>
  <si>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</si>
  <si>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</si>
  <si>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</si>
  <si>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</si>
  <si>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</si>
  <si>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</si>
  <si>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</si>
  <si>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</si>
  <si>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</si>
  <si>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</si>
  <si>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</si>
  <si>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</si>
  <si>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</si>
  <si>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</si>
  <si>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</si>
  <si>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</si>
  <si>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</si>
  <si>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</si>
  <si>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</si>
  <si>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</si>
  <si>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</si>
  <si>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</si>
  <si>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</si>
  <si>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</si>
  <si>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</si>
  <si>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</si>
  <si>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</si>
  <si>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</si>
  <si>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</si>
  <si>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</si>
  <si>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</si>
  <si>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</si>
  <si>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</si>
  <si>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</si>
  <si>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</si>
  <si>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</si>
  <si>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</si>
  <si>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</si>
  <si>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</si>
  <si>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</si>
  <si>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</si>
  <si>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</si>
  <si>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</si>
  <si>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</si>
  <si>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</si>
  <si>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</si>
  <si>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</si>
  <si>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</si>
  <si>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</si>
  <si>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</si>
  <si>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</si>
  <si>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</si>
  <si>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</si>
  <si>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</si>
  <si>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</si>
  <si>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</si>
  <si>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</si>
  <si>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</si>
  <si>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</si>
  <si>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</si>
  <si>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</si>
  <si>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</si>
  <si>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</si>
  <si>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</si>
  <si>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</si>
  <si>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</si>
  <si>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</si>
  <si>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</si>
  <si>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</si>
  <si>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</si>
  <si>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</si>
  <si>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</si>
  <si>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</si>
  <si>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</si>
  <si>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</si>
  <si>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</si>
  <si>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</si>
  <si>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</si>
  <si>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</si>
  <si>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</si>
  <si>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</si>
  <si>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</si>
  <si>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</si>
  <si>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</si>
  <si>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</si>
  <si>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</si>
  <si>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</si>
  <si>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</si>
  <si>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</si>
  <si>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</si>
  <si>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</si>
  <si>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</si>
  <si>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</si>
  <si>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</si>
  <si>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</si>
  <si>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</si>
  <si>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</si>
  <si>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</si>
  <si>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</si>
  <si>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</si>
  <si>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</si>
  <si>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</si>
  <si>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</si>
  <si>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</si>
  <si>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</si>
  <si>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</si>
  <si>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</si>
  <si>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</si>
  <si>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</si>
  <si>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</si>
  <si>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</si>
  <si>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</si>
  <si>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</si>
  <si>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</si>
  <si>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</si>
  <si>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</si>
  <si>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</si>
  <si>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</si>
  <si>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</si>
  <si>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</si>
  <si>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</si>
  <si>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</si>
  <si>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</si>
  <si>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</si>
  <si>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</si>
  <si>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</si>
  <si>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</si>
  <si>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</si>
  <si>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</si>
  <si>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</si>
  <si>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</si>
  <si>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</si>
  <si>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</si>
  <si>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</si>
  <si>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</si>
  <si>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</si>
  <si>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</si>
  <si>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</si>
  <si>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</si>
  <si>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</si>
  <si>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</si>
  <si>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</si>
  <si>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</si>
  <si>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</si>
  <si>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</si>
  <si>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</si>
  <si>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</si>
  <si>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</si>
  <si>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</si>
  <si>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</si>
  <si>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</si>
  <si>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</si>
  <si>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</si>
  <si>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</si>
  <si>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</si>
  <si>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</si>
  <si>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</si>
  <si>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</si>
  <si>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</si>
  <si>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</si>
  <si>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</si>
  <si>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</si>
  <si>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</si>
  <si>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</si>
  <si>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</si>
  <si>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</si>
  <si>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</si>
  <si>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</si>
  <si>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</si>
  <si>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</si>
  <si>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</si>
  <si>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</si>
  <si>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</si>
  <si>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</si>
  <si>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</si>
  <si>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</si>
  <si>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</si>
  <si>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</si>
  <si>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</si>
  <si>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</si>
  <si>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</si>
  <si>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</si>
  <si>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</si>
  <si>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</si>
  <si>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</si>
  <si>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</si>
  <si>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</si>
  <si>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</si>
  <si>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</si>
  <si>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</si>
  <si>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</si>
  <si>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</si>
  <si>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</si>
  <si>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</si>
  <si>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</si>
  <si>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</si>
  <si>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</si>
  <si>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</si>
  <si>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</si>
  <si>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</si>
  <si>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</si>
  <si>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</si>
  <si>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</si>
  <si>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</si>
  <si>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</si>
  <si>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</si>
  <si>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</si>
  <si>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</si>
  <si>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</si>
  <si>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</si>
  <si>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</si>
  <si>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</si>
  <si>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</si>
  <si>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</si>
  <si>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</si>
  <si>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</si>
  <si>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</si>
  <si>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</si>
  <si>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</si>
  <si>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</si>
  <si>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</si>
  <si>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</si>
  <si>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</si>
  <si>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</si>
  <si>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</si>
  <si>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</si>
  <si>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</si>
  <si>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</si>
  <si>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</si>
  <si>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</si>
  <si>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</si>
  <si>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</si>
  <si>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</si>
  <si>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</si>
  <si>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</si>
  <si>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</si>
  <si>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</si>
  <si>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</si>
  <si>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</si>
  <si>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</si>
  <si>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</si>
  <si>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</si>
  <si>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</si>
  <si>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</si>
  <si>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</si>
  <si>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</si>
  <si>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</si>
  <si>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</si>
  <si>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</si>
  <si>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</si>
  <si>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</si>
  <si>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</si>
  <si>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</si>
  <si>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</si>
  <si>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</si>
  <si>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</si>
  <si>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</si>
  <si>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</si>
  <si>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</si>
  <si>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</si>
  <si>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</si>
  <si>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</si>
  <si>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</si>
  <si>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</si>
  <si>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</si>
  <si>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</si>
  <si>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</si>
  <si>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</si>
  <si>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</si>
  <si>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</si>
  <si>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</si>
  <si>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</si>
  <si>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</si>
  <si>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</si>
  <si>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</si>
  <si>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</si>
  <si>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</si>
  <si>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</si>
  <si>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</si>
  <si>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</si>
  <si>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</si>
  <si>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</si>
  <si>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</si>
  <si>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</si>
  <si>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</si>
  <si>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</si>
  <si>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</si>
  <si>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</si>
  <si>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</si>
  <si>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</si>
  <si>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</si>
  <si>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</si>
  <si>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</si>
  <si>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</si>
  <si>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</si>
  <si>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</si>
  <si>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</si>
  <si>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</si>
  <si>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</si>
  <si>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</si>
  <si>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</si>
  <si>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</si>
  <si>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</si>
  <si>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</si>
  <si>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</si>
  <si>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</si>
  <si>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</si>
  <si>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</si>
  <si>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</si>
  <si>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</si>
  <si>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</si>
  <si>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</si>
  <si>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</si>
  <si>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</si>
  <si>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</si>
  <si>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</si>
  <si>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</si>
  <si>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</si>
  <si>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</si>
  <si>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</si>
  <si>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</si>
  <si>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</si>
  <si>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</si>
  <si>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</si>
  <si>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</si>
  <si>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</si>
  <si>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</si>
  <si>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</si>
  <si>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</si>
  <si>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</si>
  <si>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</si>
  <si>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</si>
  <si>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</si>
  <si>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</si>
  <si>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</si>
  <si>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</si>
  <si>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</si>
  <si>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</si>
  <si>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</si>
  <si>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</si>
  <si>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</si>
  <si>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</si>
  <si>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</si>
  <si>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</si>
  <si>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</si>
  <si>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</si>
  <si>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</si>
  <si>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</si>
  <si>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</si>
  <si>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</si>
  <si>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</si>
  <si>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</si>
  <si>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</si>
  <si>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</si>
  <si>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</si>
  <si>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</si>
  <si>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</si>
  <si>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</si>
  <si>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</si>
  <si>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</si>
  <si>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</si>
  <si>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</si>
  <si>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</si>
  <si>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</si>
  <si>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</si>
  <si>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</si>
  <si>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</si>
  <si>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</si>
  <si>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</si>
  <si>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</si>
  <si>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</si>
  <si>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</si>
  <si>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</si>
  <si>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</si>
  <si>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</si>
  <si>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</si>
  <si>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</si>
  <si>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</si>
  <si>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</si>
  <si>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</si>
  <si>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</si>
  <si>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</si>
  <si>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</si>
  <si>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</si>
  <si>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</si>
  <si>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</si>
  <si>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</si>
  <si>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</si>
  <si>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</si>
  <si>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</si>
  <si>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</si>
  <si>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</si>
  <si>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</si>
  <si>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</si>
  <si>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</si>
  <si>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</si>
  <si>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</si>
  <si>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</si>
  <si>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</si>
  <si>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</si>
  <si>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</si>
  <si>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</si>
  <si>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</si>
  <si>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</si>
  <si>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</si>
  <si>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</si>
  <si>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</si>
  <si>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</si>
  <si>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</si>
  <si>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</si>
  <si>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</si>
  <si>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</si>
  <si>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</si>
  <si>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</si>
  <si>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</si>
  <si>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</si>
  <si>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</si>
  <si>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</si>
  <si>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</si>
  <si>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</si>
  <si>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</si>
  <si>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</si>
  <si>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</si>
  <si>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</si>
  <si>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</si>
  <si>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</si>
  <si>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</si>
  <si>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</si>
  <si>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</si>
  <si>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</si>
  <si>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</si>
  <si>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</si>
  <si>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</si>
  <si>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</si>
  <si>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</si>
  <si>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</si>
  <si>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</si>
  <si>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</si>
  <si>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</si>
  <si>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</si>
  <si>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</si>
  <si>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</si>
  <si>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</si>
  <si>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</si>
  <si>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</si>
  <si>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</si>
  <si>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</si>
  <si>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</si>
  <si>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</si>
  <si>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</si>
  <si>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</si>
  <si>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</si>
  <si>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</si>
  <si>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</si>
  <si>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</si>
  <si>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</si>
  <si>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</si>
  <si>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</si>
  <si>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</si>
  <si>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</si>
  <si>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</si>
  <si>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</si>
  <si>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</si>
  <si>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</si>
  <si>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</si>
  <si>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</si>
  <si>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</si>
  <si>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</si>
  <si>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</si>
  <si>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</si>
  <si>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</si>
  <si>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</si>
  <si>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</si>
  <si>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</si>
  <si>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</si>
  <si>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</si>
  <si>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</si>
  <si>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</si>
  <si>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</si>
  <si>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</si>
  <si>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</si>
  <si>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</si>
  <si>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</si>
  <si>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</si>
  <si>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</si>
  <si>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</si>
  <si>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</si>
  <si>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</si>
  <si>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</si>
  <si>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</si>
  <si>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</si>
  <si>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</si>
  <si>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</si>
  <si>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</si>
  <si>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</si>
  <si>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</si>
  <si>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</si>
  <si>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</si>
  <si>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</si>
  <si>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</si>
  <si>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</si>
  <si>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</si>
  <si>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</si>
  <si>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</si>
  <si>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</si>
  <si>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</si>
  <si>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</si>
  <si>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</si>
  <si>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</si>
  <si>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</si>
  <si>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</si>
  <si>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</si>
  <si>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</si>
  <si>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</si>
  <si>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</si>
  <si>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</si>
  <si>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</si>
  <si>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</si>
  <si>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</si>
  <si>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</si>
  <si>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</si>
  <si>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</si>
  <si>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</si>
  <si>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</si>
  <si>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</si>
  <si>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</si>
  <si>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</si>
  <si>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</si>
  <si>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</si>
  <si>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</si>
  <si>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</si>
  <si>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</si>
  <si>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</si>
  <si>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</si>
  <si>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</si>
  <si>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</si>
  <si>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</si>
  <si>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</si>
  <si>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</si>
  <si>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</si>
  <si>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</si>
  <si>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</si>
  <si>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</si>
  <si>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</si>
  <si>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</si>
  <si>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</si>
  <si>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</si>
  <si>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</si>
  <si>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</si>
  <si>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</si>
  <si>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</si>
  <si>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</si>
  <si>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</si>
  <si>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</si>
  <si>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</si>
  <si>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</si>
  <si>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</si>
  <si>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</si>
  <si>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</si>
  <si>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</si>
  <si>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</si>
  <si>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</si>
  <si>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</si>
  <si>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</si>
  <si>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</si>
  <si>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</si>
  <si>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</si>
  <si>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</si>
  <si>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</si>
  <si>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</si>
  <si>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</si>
  <si>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</si>
  <si>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</si>
  <si>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</si>
  <si>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</si>
  <si>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</si>
  <si>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</si>
  <si>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</si>
  <si>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</si>
  <si>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</si>
  <si>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</si>
  <si>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</si>
  <si>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</si>
  <si>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</si>
  <si>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</si>
  <si>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</si>
  <si>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</si>
  <si>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</si>
  <si>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</si>
  <si>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</si>
  <si>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</si>
  <si>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</si>
  <si>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</si>
  <si>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</si>
  <si>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</si>
  <si>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</si>
  <si>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</si>
  <si>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</si>
  <si>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</si>
  <si>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</si>
  <si>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</si>
  <si>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</si>
  <si>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</si>
  <si>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</si>
  <si>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</si>
  <si>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</si>
  <si>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</si>
  <si>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</si>
  <si>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</si>
  <si>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</si>
  <si>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</si>
  <si>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</si>
  <si>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</si>
  <si>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</si>
  <si>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</si>
  <si>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</si>
  <si>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</si>
  <si>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</si>
  <si>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</si>
  <si>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</si>
  <si>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</si>
  <si>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</si>
  <si>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</si>
  <si>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</si>
  <si>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</si>
  <si>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</si>
  <si>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</si>
  <si>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</si>
  <si>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</si>
  <si>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</si>
  <si>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</si>
  <si>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</si>
  <si>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</si>
  <si>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</si>
  <si>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</si>
  <si>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</si>
  <si>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</si>
  <si>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</si>
  <si>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</si>
  <si>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</si>
  <si>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</si>
  <si>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</si>
  <si>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</si>
  <si>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</si>
  <si>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</si>
  <si>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</si>
  <si>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</si>
  <si>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</si>
  <si>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</si>
  <si>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</si>
  <si>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</si>
  <si>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</si>
  <si>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</si>
  <si>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</si>
  <si>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</si>
  <si>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</si>
  <si>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</si>
  <si>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</si>
  <si>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</si>
  <si>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</si>
  <si>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</si>
  <si>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</si>
  <si>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</si>
  <si>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</si>
  <si>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</si>
  <si>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</si>
  <si>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</si>
  <si>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</si>
  <si>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</si>
  <si>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</si>
  <si>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</si>
  <si>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</si>
  <si>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</si>
  <si>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</si>
  <si>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</si>
  <si>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</si>
  <si>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</si>
  <si>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</si>
  <si>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</si>
  <si>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</si>
  <si>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</si>
  <si>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</si>
  <si>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</si>
  <si>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</si>
  <si>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</si>
  <si>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</si>
  <si>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</si>
  <si>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</si>
  <si>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</si>
  <si>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</si>
  <si>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</si>
  <si>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</si>
  <si>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</si>
  <si>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</si>
  <si>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</si>
  <si>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</si>
  <si>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</si>
  <si>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</si>
  <si>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</si>
  <si>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</si>
  <si>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</si>
  <si>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</si>
  <si>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</si>
  <si>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</si>
  <si>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</si>
  <si>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</si>
  <si>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</si>
  <si>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</si>
  <si>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</si>
  <si>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</si>
  <si>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</si>
  <si>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</si>
  <si>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</si>
  <si>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</si>
  <si>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</si>
  <si>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</si>
  <si>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</si>
  <si>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</si>
  <si>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</si>
  <si>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</si>
  <si>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</si>
  <si>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</si>
  <si>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</si>
  <si>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</si>
  <si>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</si>
  <si>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</si>
  <si>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</si>
  <si>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</si>
  <si>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</si>
  <si>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</si>
  <si>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</si>
  <si>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</si>
  <si>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</si>
  <si>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</si>
  <si>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</si>
  <si>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</si>
  <si>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</si>
  <si>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</si>
  <si>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</si>
  <si>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</si>
  <si>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</si>
  <si>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</si>
  <si>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</si>
  <si>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</si>
  <si>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</si>
  <si>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</si>
  <si>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</si>
  <si>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</si>
  <si>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</si>
  <si>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</si>
  <si>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</si>
  <si>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</si>
  <si>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</si>
  <si>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</si>
  <si>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</si>
  <si>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</si>
  <si>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</si>
  <si>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</si>
  <si>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</si>
  <si>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</si>
  <si>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</si>
  <si>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</si>
  <si>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</si>
  <si>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</si>
  <si>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</si>
  <si>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</si>
  <si>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</si>
  <si>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</si>
  <si>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</si>
  <si>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</si>
  <si>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</si>
  <si>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</si>
  <si>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</si>
  <si>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</si>
  <si>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</si>
  <si>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</si>
  <si>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</si>
  <si>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</si>
  <si>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</si>
  <si>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</si>
  <si>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</si>
  <si>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</si>
  <si>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</si>
  <si>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</si>
  <si>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</si>
  <si>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</si>
  <si>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</si>
  <si>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</si>
  <si>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</si>
  <si>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</si>
  <si>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</si>
  <si>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</si>
  <si>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</si>
  <si>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</si>
  <si>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</si>
  <si>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</si>
  <si>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</si>
  <si>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</si>
  <si>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</si>
  <si>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</si>
  <si>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</si>
  <si>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</si>
  <si>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</si>
  <si>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</si>
  <si>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</si>
  <si>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</si>
  <si>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</si>
  <si>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</si>
  <si>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</si>
  <si>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</si>
  <si>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</si>
  <si>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</si>
  <si>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</si>
  <si>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</si>
  <si>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</si>
  <si>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</si>
  <si>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</si>
  <si>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</si>
  <si>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</si>
  <si>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</si>
  <si>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</si>
  <si>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</si>
  <si>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</si>
  <si>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</si>
  <si>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</si>
  <si>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</si>
  <si>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</si>
  <si>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</si>
  <si>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</si>
  <si>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</si>
  <si>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</si>
  <si>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</si>
  <si>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</si>
  <si>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</si>
  <si>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</si>
  <si>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</si>
  <si>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</si>
  <si>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</si>
  <si>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</si>
  <si>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</si>
  <si>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</si>
  <si>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</si>
  <si>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</si>
  <si>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</si>
  <si>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</si>
  <si>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</si>
  <si>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</si>
  <si>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</si>
  <si>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</si>
  <si>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</si>
  <si>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</si>
  <si>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</si>
  <si>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</si>
  <si>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</si>
  <si>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</si>
  <si>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</si>
  <si>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</si>
  <si>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</si>
  <si>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</si>
  <si>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</si>
  <si>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</si>
  <si>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</si>
  <si>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</si>
  <si>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</si>
  <si>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</si>
  <si>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</si>
  <si>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</si>
  <si>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</si>
  <si>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</si>
  <si>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</si>
  <si>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</si>
  <si>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</si>
  <si>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</si>
  <si>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</si>
  <si>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</si>
  <si>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</si>
  <si>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</si>
  <si>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</si>
  <si>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</si>
  <si>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</si>
  <si>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</si>
  <si>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</si>
  <si>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</si>
  <si>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</si>
  <si>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</si>
  <si>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</si>
  <si>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</si>
  <si>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</si>
  <si>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</si>
  <si>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</si>
  <si>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</si>
  <si>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</si>
  <si>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</si>
  <si>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</si>
  <si>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</si>
  <si>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</si>
  <si>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</si>
  <si>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</si>
  <si>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</si>
  <si>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</si>
  <si>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</si>
  <si>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</si>
  <si>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</si>
  <si>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</si>
  <si>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</si>
  <si>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</si>
  <si>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</si>
  <si>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</si>
  <si>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</si>
  <si>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</si>
  <si>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</si>
  <si>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</si>
  <si>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</si>
  <si>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</si>
  <si>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</si>
  <si>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</si>
  <si>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</si>
  <si>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</si>
  <si>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</si>
  <si>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</si>
  <si>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</si>
  <si>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</si>
  <si>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</si>
  <si>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</si>
  <si>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</si>
  <si>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</si>
  <si>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</si>
  <si>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</si>
  <si>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</si>
  <si>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</si>
  <si>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</si>
  <si>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</si>
  <si>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</si>
  <si>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</si>
  <si>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</si>
  <si>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</si>
  <si>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</si>
  <si>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</si>
  <si>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</si>
  <si>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</si>
  <si>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</si>
  <si>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</si>
  <si>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</si>
  <si>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</si>
  <si>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</si>
  <si>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</si>
  <si>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</si>
  <si>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</si>
  <si>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</si>
  <si>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</si>
  <si>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</si>
  <si>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</si>
  <si>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</si>
  <si>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</si>
  <si>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</si>
  <si>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</si>
  <si>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</si>
  <si>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</si>
  <si>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</si>
  <si>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</si>
  <si>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</si>
  <si>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</si>
  <si>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</si>
  <si>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</si>
  <si>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</si>
  <si>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</si>
  <si>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</si>
  <si>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</si>
  <si>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</si>
  <si>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</si>
  <si>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</si>
  <si>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</si>
  <si>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</si>
  <si>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</si>
  <si>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</si>
  <si>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</si>
  <si>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</si>
  <si>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</si>
  <si>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</si>
  <si>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</si>
  <si>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</si>
  <si>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</si>
  <si>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</si>
  <si>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</si>
  <si>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</si>
  <si>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</si>
  <si>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</si>
  <si>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</si>
  <si>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</si>
  <si>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</si>
  <si>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</si>
  <si>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</si>
  <si>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</si>
  <si>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</si>
  <si>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</si>
  <si>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</si>
  <si>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</si>
  <si>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</si>
  <si>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</si>
  <si>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</si>
  <si>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</si>
  <si>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</si>
  <si>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</si>
  <si>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</si>
  <si>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</si>
  <si>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</si>
  <si>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</si>
  <si>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</si>
  <si>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</si>
  <si>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</si>
  <si>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</si>
  <si>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</si>
  <si>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</si>
  <si>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</si>
  <si>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</si>
  <si>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</si>
  <si>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</si>
  <si>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</si>
  <si>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</si>
  <si>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</si>
  <si>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</si>
  <si>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</si>
  <si>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</si>
  <si>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</si>
  <si>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</si>
  <si>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</si>
  <si>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</si>
  <si>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</si>
  <si>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</si>
  <si>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</si>
  <si>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</si>
  <si>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</si>
  <si>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</si>
  <si>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</si>
  <si>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</si>
  <si>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</si>
  <si>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</si>
  <si>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</si>
  <si>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</si>
  <si>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</si>
  <si>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</si>
  <si>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</si>
  <si>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</si>
  <si>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</si>
  <si>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</si>
  <si>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</si>
  <si>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</si>
  <si>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</si>
  <si>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</si>
  <si>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</si>
  <si>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</si>
  <si>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</si>
  <si>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</si>
  <si>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</si>
  <si>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</si>
  <si>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</si>
  <si>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</si>
  <si>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</si>
  <si>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</si>
  <si>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</si>
  <si>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</si>
  <si>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</si>
  <si>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</si>
  <si>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</si>
  <si>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</si>
  <si>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</si>
  <si>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</si>
  <si>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</si>
  <si>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</si>
  <si>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</si>
  <si>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</si>
  <si>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</si>
  <si>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</si>
  <si>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</si>
  <si>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</si>
  <si>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</si>
  <si>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</si>
  <si>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</si>
  <si>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</si>
  <si>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</si>
  <si>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</si>
  <si>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</si>
  <si>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</si>
  <si>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</si>
  <si>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</si>
  <si>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</si>
  <si>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</si>
  <si>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</si>
  <si>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</si>
  <si>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</si>
  <si>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</si>
  <si>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</si>
  <si>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</si>
  <si>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</si>
  <si>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</si>
  <si>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</si>
  <si>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</si>
  <si>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</si>
  <si>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</si>
  <si>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</si>
  <si>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</si>
  <si>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</si>
  <si>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</si>
  <si>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</si>
  <si>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</si>
  <si>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</si>
  <si>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</si>
  <si>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</si>
  <si>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</si>
  <si>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</si>
  <si>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</si>
  <si>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</si>
  <si>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</si>
  <si>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</si>
  <si>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</si>
  <si>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</si>
  <si>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</si>
  <si>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</si>
  <si>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</si>
  <si>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</si>
  <si>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</si>
  <si>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</si>
  <si>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</si>
  <si>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</si>
  <si>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</si>
  <si>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</si>
  <si>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</si>
  <si>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</si>
  <si>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</si>
  <si>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</si>
  <si>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</si>
  <si>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</si>
  <si>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</si>
  <si>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</si>
  <si>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</si>
  <si>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</si>
  <si>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</si>
  <si>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</si>
  <si>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</si>
  <si>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</si>
  <si>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</si>
  <si>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</si>
  <si>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</si>
  <si>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</si>
  <si>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</si>
  <si>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</si>
  <si>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</si>
  <si>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</si>
  <si>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</si>
  <si>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</si>
  <si>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</si>
  <si>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</si>
  <si>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</si>
  <si>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</si>
  <si>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</si>
  <si>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</si>
  <si>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</si>
  <si>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</si>
  <si>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</si>
  <si>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</si>
  <si>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</si>
  <si>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</si>
  <si>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</si>
  <si>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</si>
  <si>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</si>
  <si>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</si>
  <si>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</si>
  <si>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</si>
  <si>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</si>
  <si>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</si>
  <si>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</si>
  <si>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</si>
  <si>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</si>
  <si>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</si>
  <si>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</si>
  <si>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</si>
  <si>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</si>
  <si>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</si>
  <si>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</si>
  <si>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</si>
  <si>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</si>
  <si>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</si>
  <si>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</si>
  <si>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</si>
  <si>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</si>
  <si>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</si>
  <si>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</si>
  <si>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</si>
  <si>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</si>
  <si>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</si>
  <si>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</si>
  <si>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</si>
  <si>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</si>
  <si>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</si>
  <si>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</si>
  <si>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</si>
  <si>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</si>
  <si>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</si>
  <si>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</si>
  <si>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</si>
  <si>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</si>
  <si>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</si>
  <si>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</si>
  <si>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</si>
  <si>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</si>
  <si>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</si>
  <si>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</si>
  <si>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</si>
  <si>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</si>
  <si>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</si>
  <si>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</si>
  <si>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</si>
  <si>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</si>
  <si>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</si>
  <si>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</si>
  <si>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</si>
  <si>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</si>
  <si>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</si>
  <si>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</si>
  <si>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</si>
  <si>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</si>
  <si>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</si>
  <si>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</si>
  <si>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</si>
  <si>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</si>
  <si>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</si>
  <si>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</si>
  <si>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</si>
  <si>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</si>
  <si>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</si>
  <si>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</si>
  <si>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</si>
  <si>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</si>
  <si>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</si>
  <si>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</si>
  <si>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</si>
  <si>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</si>
  <si>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</si>
  <si>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</si>
  <si>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</si>
  <si>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</si>
  <si>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</si>
  <si>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</si>
  <si>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</si>
  <si>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</si>
  <si>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</si>
  <si>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</si>
  <si>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</si>
  <si>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</si>
  <si>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</si>
  <si>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</si>
  <si>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</si>
  <si>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</si>
  <si>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</si>
  <si>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</si>
  <si>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</si>
  <si>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</si>
  <si>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</si>
  <si>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</si>
  <si>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</si>
  <si>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</si>
  <si>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</si>
  <si>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</si>
  <si>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</si>
  <si>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</si>
  <si>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</si>
  <si>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</si>
  <si>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</si>
  <si>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</si>
  <si>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</si>
  <si>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</si>
  <si>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</si>
  <si>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</si>
  <si>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</si>
  <si>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</si>
  <si>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</si>
  <si>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</si>
  <si>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</si>
  <si>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</si>
  <si>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</si>
  <si>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</si>
  <si>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</si>
  <si>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</si>
  <si>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</si>
  <si>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</si>
  <si>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</si>
  <si>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</si>
  <si>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</si>
  <si>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</si>
  <si>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</si>
  <si>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</si>
  <si>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</si>
  <si>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</si>
  <si>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</si>
  <si>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</si>
  <si>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</si>
  <si>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</si>
  <si>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</si>
  <si>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</si>
  <si>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</si>
  <si>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</si>
  <si>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</si>
  <si>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</si>
  <si>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</si>
  <si>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</si>
  <si>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</si>
  <si>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</si>
  <si>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</si>
  <si>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</si>
  <si>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</si>
  <si>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</si>
  <si>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</si>
  <si>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</si>
  <si>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</si>
  <si>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</si>
  <si>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</si>
  <si>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</si>
  <si>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</si>
  <si>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</si>
  <si>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</si>
  <si>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</si>
  <si>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</si>
  <si>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</si>
  <si>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</si>
  <si>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</si>
  <si>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</si>
  <si>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</si>
  <si>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</si>
  <si>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</si>
  <si>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</si>
  <si>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</si>
  <si>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</si>
  <si>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</si>
  <si>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</si>
  <si>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</si>
  <si>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</si>
  <si>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</si>
  <si>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</si>
  <si>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</si>
  <si>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</si>
  <si>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</si>
  <si>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</si>
  <si>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</si>
  <si>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</si>
  <si>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</si>
  <si>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</si>
  <si>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</si>
  <si>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</si>
  <si>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</si>
  <si>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</si>
  <si>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</si>
  <si>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</si>
  <si>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</si>
  <si>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</si>
  <si>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</si>
  <si>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</si>
  <si>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</si>
  <si>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</si>
  <si>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</si>
  <si>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</si>
  <si>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</si>
  <si>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</si>
  <si>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</si>
  <si>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</si>
  <si>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</si>
  <si>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</si>
  <si>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</si>
  <si>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</si>
  <si>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</si>
  <si>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</si>
  <si>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</si>
  <si>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</si>
  <si>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</si>
  <si>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</si>
  <si>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</si>
  <si>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</si>
  <si>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</si>
  <si>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</si>
  <si>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</si>
  <si>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</si>
  <si>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</si>
  <si>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</si>
  <si>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</si>
  <si>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</si>
  <si>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</si>
  <si>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</si>
  <si>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</si>
  <si>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</si>
  <si>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</si>
  <si>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</si>
  <si>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</si>
  <si>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</si>
  <si>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</si>
  <si>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</si>
  <si>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</si>
  <si>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</si>
  <si>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</si>
  <si>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</si>
  <si>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</si>
  <si>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</si>
  <si>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</si>
  <si>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</si>
  <si>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</si>
  <si>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</si>
  <si>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</si>
  <si>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</si>
  <si>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</si>
  <si>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</si>
  <si>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</si>
  <si>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</si>
  <si>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</si>
  <si>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</si>
  <si>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</si>
  <si>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</si>
  <si>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</si>
  <si>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</si>
  <si>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</si>
  <si>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</si>
  <si>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</si>
  <si>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</si>
  <si>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</si>
  <si>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</si>
  <si>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</si>
  <si>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</si>
  <si>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</si>
  <si>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</si>
  <si>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</si>
  <si>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</si>
  <si>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</si>
  <si>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</si>
  <si>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</si>
  <si>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</si>
  <si>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</si>
  <si>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</si>
  <si>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</si>
  <si>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</si>
  <si>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</si>
  <si>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</si>
  <si>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</si>
  <si>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</si>
  <si>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</si>
  <si>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</si>
  <si>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</si>
  <si>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</si>
  <si>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</si>
  <si>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</si>
  <si>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</si>
  <si>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</si>
  <si>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</si>
  <si>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</si>
  <si>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</si>
  <si>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</si>
  <si>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</si>
  <si>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</si>
  <si>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</si>
  <si>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</si>
  <si>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</si>
  <si>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</si>
  <si>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</si>
  <si>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</si>
  <si>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</si>
  <si>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</si>
  <si>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</si>
  <si>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</si>
  <si>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</si>
  <si>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</si>
  <si>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</si>
  <si>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</si>
  <si>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</si>
  <si>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</si>
  <si>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</si>
  <si>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</si>
  <si>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</si>
  <si>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</si>
  <si>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</si>
  <si>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</si>
  <si>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</si>
  <si>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</si>
  <si>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</si>
  <si>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</si>
  <si>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</si>
  <si>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</si>
  <si>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</si>
  <si>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</si>
  <si>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</si>
  <si>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</si>
  <si>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</si>
  <si>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</si>
  <si>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</si>
  <si>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</si>
  <si>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</si>
  <si>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</si>
  <si>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</si>
  <si>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</si>
  <si>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</si>
  <si>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</si>
  <si>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</si>
  <si>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</si>
  <si>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</si>
  <si>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</si>
  <si>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</si>
  <si>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</si>
  <si>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</si>
  <si>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</si>
  <si>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</si>
  <si>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</si>
  <si>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</si>
  <si>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</si>
  <si>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</si>
  <si>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</si>
  <si>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</si>
  <si>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</si>
  <si>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</si>
  <si>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</si>
  <si>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</si>
  <si>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</si>
  <si>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</si>
  <si>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</si>
  <si>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</si>
  <si>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</si>
  <si>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</si>
  <si>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</si>
  <si>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</si>
  <si>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</si>
  <si>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</si>
  <si>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</si>
  <si>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</si>
  <si>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</si>
  <si>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</si>
  <si>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</si>
  <si>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</si>
  <si>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</si>
  <si>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</si>
  <si>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</si>
  <si>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</si>
  <si>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</si>
  <si>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</si>
  <si>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</si>
  <si>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</si>
  <si>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</si>
  <si>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</si>
  <si>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</si>
  <si>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</si>
  <si>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</si>
  <si>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</si>
  <si>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</si>
  <si>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</si>
  <si>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</si>
  <si>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</si>
  <si>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</si>
  <si>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</si>
  <si>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</si>
  <si>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</si>
  <si>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</si>
  <si>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</si>
  <si>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</si>
  <si>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</si>
  <si>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</si>
  <si>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</si>
  <si>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</si>
  <si>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</si>
  <si>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</si>
  <si>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</si>
  <si>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</si>
  <si>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</si>
  <si>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</si>
  <si>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</si>
  <si>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</si>
  <si>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</si>
  <si>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</si>
  <si>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</si>
  <si>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</si>
  <si>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</si>
  <si>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</si>
  <si>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</si>
  <si>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</si>
  <si>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</si>
  <si>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</si>
  <si>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</si>
  <si>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</si>
  <si>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</si>
  <si>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</si>
  <si>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</si>
  <si>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</si>
  <si>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</si>
  <si>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</si>
  <si>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</si>
  <si>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</si>
  <si>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</si>
  <si>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</si>
  <si>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</si>
  <si>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</si>
  <si>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</si>
  <si>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</si>
  <si>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</si>
  <si>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</si>
  <si>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</si>
  <si>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</si>
  <si>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</si>
  <si>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</si>
  <si>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</si>
  <si>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</si>
  <si>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</si>
  <si>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</si>
  <si>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</si>
  <si>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</si>
  <si>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</si>
  <si>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</si>
  <si>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</si>
  <si>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</si>
  <si>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</si>
  <si>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</si>
  <si>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</si>
  <si>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</si>
  <si>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</si>
  <si>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</si>
  <si>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</si>
  <si>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</si>
  <si>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</si>
  <si>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</si>
  <si>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</si>
  <si>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</si>
  <si>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</si>
  <si>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</si>
  <si>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</si>
  <si>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</si>
  <si>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</si>
  <si>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</si>
  <si>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</si>
  <si>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</si>
  <si>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</si>
  <si>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</si>
  <si>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</si>
  <si>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</si>
  <si>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</si>
  <si>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</si>
  <si>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</si>
  <si>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</si>
  <si>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</si>
  <si>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</si>
  <si>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</si>
  <si>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</si>
  <si>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</si>
  <si>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</si>
  <si>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</si>
  <si>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</si>
  <si>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</si>
  <si>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</si>
  <si>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</si>
  <si>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</si>
  <si>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</si>
  <si>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</si>
  <si>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</si>
  <si>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</si>
  <si>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</si>
  <si>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</si>
  <si>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</si>
  <si>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</si>
  <si>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</si>
  <si>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</si>
  <si>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</si>
  <si>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</si>
  <si>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</si>
  <si>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</si>
  <si>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</si>
  <si>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</si>
  <si>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</si>
  <si>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</si>
  <si>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</si>
  <si>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</si>
  <si>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</si>
  <si>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</si>
  <si>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</si>
  <si>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</si>
  <si>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</si>
  <si>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</si>
  <si>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</si>
  <si>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</si>
  <si>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</si>
  <si>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</si>
  <si>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</si>
  <si>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</si>
  <si>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</si>
  <si>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</si>
  <si>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</si>
  <si>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</si>
  <si>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</si>
  <si>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</si>
  <si>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</si>
  <si>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</si>
  <si>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</si>
  <si>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</si>
  <si>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</si>
  <si>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</si>
  <si>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</si>
  <si>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</si>
  <si>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</si>
  <si>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</si>
  <si>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</si>
  <si>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</si>
  <si>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</si>
  <si>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</si>
  <si>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</si>
  <si>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</si>
  <si>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</si>
  <si>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</si>
  <si>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</si>
  <si>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</si>
  <si>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</si>
  <si>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</si>
  <si>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</si>
  <si>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</si>
  <si>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</si>
  <si>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</si>
  <si>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</si>
  <si>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</si>
  <si>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</si>
  <si>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</si>
  <si>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</si>
  <si>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</si>
  <si>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</si>
  <si>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</si>
  <si>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</si>
  <si>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</si>
  <si>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</si>
  <si>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</si>
  <si>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</si>
  <si>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</si>
  <si>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</si>
  <si>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</si>
  <si>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</si>
  <si>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</si>
  <si>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</si>
  <si>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</si>
  <si>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</si>
  <si>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</si>
  <si>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</si>
  <si>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</si>
  <si>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</si>
  <si>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</si>
  <si>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</si>
  <si>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</si>
  <si>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</si>
  <si>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</si>
  <si>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</si>
  <si>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</si>
  <si>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</si>
  <si>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</si>
  <si>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</si>
  <si>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</si>
  <si>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</si>
  <si>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</si>
  <si>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</si>
  <si>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</si>
  <si>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</si>
  <si>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</si>
  <si>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</si>
  <si>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</si>
  <si>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</si>
  <si>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</si>
  <si>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</si>
  <si>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</si>
  <si>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</si>
  <si>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</si>
  <si>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</si>
  <si>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</si>
  <si>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</si>
  <si>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</si>
  <si>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</si>
  <si>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</si>
  <si>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</si>
  <si>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</si>
  <si>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</si>
  <si>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</si>
  <si>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</si>
  <si>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</si>
  <si>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</si>
  <si>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</si>
  <si>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</si>
  <si>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</si>
  <si>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</si>
  <si>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</si>
  <si>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</si>
  <si>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</si>
  <si>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</si>
  <si>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</si>
  <si>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</si>
  <si>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</si>
  <si>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</si>
  <si>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</si>
  <si>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</si>
  <si>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</si>
  <si>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</si>
  <si>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</si>
  <si>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</si>
  <si>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</si>
  <si>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</si>
  <si>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</si>
  <si>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</si>
  <si>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</si>
  <si>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</si>
  <si>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</si>
  <si>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</si>
  <si>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</si>
  <si>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</si>
  <si>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</si>
  <si>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</si>
  <si>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</si>
  <si>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</si>
  <si>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</si>
  <si>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</si>
  <si>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</si>
  <si>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</si>
  <si>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</si>
  <si>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</si>
  <si>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</si>
  <si>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</si>
  <si>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</si>
  <si>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</si>
  <si>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</si>
  <si>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</si>
  <si>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</si>
  <si>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</si>
  <si>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</si>
  <si>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</si>
  <si>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</si>
  <si>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</si>
  <si>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</si>
  <si>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</si>
  <si>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</si>
  <si>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</si>
  <si>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</si>
  <si>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</si>
  <si>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</si>
  <si>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</si>
  <si>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</si>
  <si>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</si>
  <si>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</si>
  <si>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</si>
  <si>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</si>
  <si>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</si>
  <si>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</si>
  <si>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</si>
  <si>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</si>
  <si>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</si>
  <si>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</si>
  <si>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</si>
  <si>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</si>
  <si>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</si>
  <si>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</si>
  <si>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</si>
  <si>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</si>
  <si>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</si>
  <si>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</si>
  <si>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</si>
  <si>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</si>
  <si>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</si>
  <si>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</si>
  <si>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</si>
  <si>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</si>
  <si>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</si>
  <si>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</si>
  <si>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</si>
  <si>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</si>
  <si>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</si>
  <si>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</si>
  <si>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</si>
  <si>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</si>
  <si>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</si>
  <si>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</si>
  <si>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</si>
  <si>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</si>
  <si>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</si>
  <si>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</si>
  <si>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</si>
  <si>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</si>
  <si>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</si>
  <si>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</si>
  <si>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</si>
  <si>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</si>
  <si>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</si>
  <si>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</si>
  <si>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</si>
  <si>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</si>
  <si>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</si>
  <si>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</si>
  <si>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</si>
  <si>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</si>
  <si>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</si>
  <si>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</si>
  <si>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</si>
  <si>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</si>
  <si>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</si>
  <si>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</si>
  <si>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</si>
  <si>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</si>
  <si>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</si>
  <si>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</si>
  <si>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</si>
  <si>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</si>
  <si>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</si>
  <si>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</si>
  <si>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</si>
  <si>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</si>
  <si>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</si>
  <si>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</si>
  <si>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</si>
  <si>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</si>
  <si>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</si>
  <si>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</si>
  <si>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</si>
  <si>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</si>
  <si>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</si>
  <si>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</si>
  <si>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</si>
  <si>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</si>
  <si>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</si>
  <si>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</si>
  <si>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</si>
  <si>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</si>
  <si>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</si>
  <si>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</si>
  <si>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</si>
  <si>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</si>
  <si>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</si>
  <si>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</si>
  <si>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</si>
  <si>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</si>
  <si>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</si>
  <si>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</si>
  <si>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</si>
  <si>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</si>
  <si>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</si>
  <si>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</si>
  <si>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</si>
  <si>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</si>
  <si>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</si>
  <si>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</si>
  <si>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</si>
  <si>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</si>
  <si>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</si>
  <si>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</si>
  <si>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</si>
  <si>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</si>
  <si>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</si>
  <si>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</si>
  <si>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</si>
  <si>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</si>
  <si>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</si>
  <si>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</si>
  <si>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</si>
  <si>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</si>
  <si>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</si>
  <si>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</si>
  <si>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</si>
  <si>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</si>
  <si>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</si>
  <si>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</si>
  <si>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</si>
  <si>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</si>
  <si>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</si>
  <si>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</si>
  <si>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</si>
  <si>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</si>
  <si>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</si>
  <si>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</si>
  <si>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</si>
  <si>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</si>
  <si>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</si>
  <si>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</si>
  <si>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</si>
  <si>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</si>
  <si>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</si>
  <si>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</si>
  <si>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</si>
  <si>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</si>
  <si>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</si>
  <si>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</si>
  <si>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</si>
  <si>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</si>
  <si>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</si>
  <si>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</si>
  <si>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</si>
  <si>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</si>
  <si>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</si>
  <si>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</si>
  <si>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</si>
  <si>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</si>
  <si>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</si>
  <si>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</si>
  <si>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</si>
  <si>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</si>
  <si>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</si>
  <si>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</si>
  <si>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</si>
  <si>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</si>
  <si>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</si>
  <si>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</si>
  <si>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</si>
  <si>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</si>
  <si>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</si>
  <si>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</si>
  <si>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</si>
  <si>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</si>
  <si>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</si>
  <si>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</si>
  <si>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</si>
  <si>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</si>
  <si>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</si>
  <si>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</si>
  <si>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</si>
  <si>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</si>
  <si>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</si>
  <si>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</si>
  <si>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</si>
  <si>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</si>
  <si>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</si>
  <si>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</si>
  <si>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</si>
  <si>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</si>
  <si>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</si>
  <si>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</si>
  <si>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</si>
  <si>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</si>
  <si>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</si>
  <si>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</si>
  <si>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</si>
  <si>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</si>
  <si>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</si>
  <si>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</si>
  <si>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</si>
  <si>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</si>
  <si>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</si>
  <si>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</si>
  <si>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</si>
  <si>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</si>
  <si>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</si>
  <si>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</si>
  <si>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</si>
  <si>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</si>
  <si>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</si>
  <si>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</si>
  <si>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</si>
  <si>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</si>
  <si>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</si>
  <si>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</si>
  <si>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</si>
  <si>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</si>
  <si>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</si>
  <si>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</si>
  <si>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</si>
  <si>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</si>
  <si>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</si>
  <si>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</si>
  <si>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</si>
  <si>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</si>
  <si>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</si>
  <si>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</si>
  <si>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</si>
  <si>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</si>
  <si>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</si>
  <si>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</si>
  <si>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</si>
  <si>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</si>
  <si>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</si>
  <si>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</si>
  <si>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</si>
  <si>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</si>
  <si>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</si>
  <si>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</si>
  <si>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</si>
  <si>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</si>
  <si>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</si>
  <si>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</si>
  <si>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</si>
  <si>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</si>
  <si>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</si>
  <si>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</si>
  <si>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</si>
  <si>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</si>
  <si>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</si>
  <si>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</si>
  <si>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</si>
  <si>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</si>
  <si>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</si>
  <si>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</si>
  <si>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</si>
  <si>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</si>
  <si>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</si>
  <si>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</si>
  <si>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</si>
  <si>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</si>
  <si>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</si>
  <si>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</si>
  <si>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</si>
  <si>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</si>
  <si>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</si>
  <si>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</si>
  <si>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</si>
  <si>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</si>
  <si>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</si>
  <si>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</si>
  <si>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</si>
  <si>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</si>
  <si>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</si>
  <si>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</si>
  <si>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</si>
  <si>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</si>
  <si>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</si>
  <si>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</si>
  <si>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</si>
  <si>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</si>
  <si>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</si>
  <si>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</si>
  <si>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</si>
  <si>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</si>
  <si>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</si>
  <si>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</si>
  <si>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</si>
  <si>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</si>
  <si>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</si>
  <si>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</si>
  <si>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</si>
  <si>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</si>
  <si>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</si>
  <si>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</si>
  <si>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</si>
  <si>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</si>
  <si>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</si>
  <si>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</si>
  <si>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</si>
  <si>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</si>
  <si>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</si>
  <si>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</si>
  <si>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</si>
  <si>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</si>
  <si>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</si>
  <si>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</si>
  <si>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</si>
  <si>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</si>
  <si>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</si>
  <si>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</si>
  <si>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</si>
  <si>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</si>
  <si>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</si>
  <si>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</si>
  <si>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</si>
  <si>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</si>
  <si>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</si>
  <si>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</si>
  <si>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</si>
  <si>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</si>
  <si>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</si>
  <si>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</si>
  <si>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</si>
  <si>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</si>
  <si>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</si>
  <si>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</si>
  <si>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</si>
  <si>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</si>
  <si>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</si>
  <si>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</si>
  <si>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</si>
  <si>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</si>
  <si>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</si>
  <si>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</si>
  <si>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</si>
  <si>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</si>
  <si>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</si>
  <si>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</si>
  <si>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</si>
  <si>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</si>
  <si>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</si>
  <si>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</si>
  <si>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</si>
  <si>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</si>
  <si>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</si>
  <si>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</si>
  <si>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</si>
  <si>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</si>
  <si>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</si>
  <si>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</si>
  <si>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</si>
  <si>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</si>
  <si>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</si>
  <si>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</si>
  <si>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</si>
  <si>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</si>
  <si>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</si>
  <si>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</si>
  <si>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</si>
  <si>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</si>
  <si>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</si>
  <si>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</si>
  <si>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</si>
  <si>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</si>
  <si>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</si>
  <si>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</si>
  <si>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</si>
  <si>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</si>
  <si>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</si>
  <si>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</si>
  <si>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</si>
  <si>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</si>
  <si>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</si>
  <si>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</si>
  <si>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</si>
  <si>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</si>
  <si>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</si>
  <si>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</si>
  <si>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</si>
  <si>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</si>
  <si>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</si>
  <si>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</si>
  <si>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</si>
  <si>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</si>
  <si>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</si>
  <si>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</si>
  <si>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</si>
  <si>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</si>
  <si>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</si>
  <si>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</si>
  <si>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</si>
  <si>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</si>
  <si>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</si>
  <si>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</si>
  <si>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</si>
  <si>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</si>
  <si>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</si>
  <si>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</si>
  <si>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</si>
  <si>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</si>
  <si>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</si>
  <si>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</si>
  <si>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</si>
  <si>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</si>
  <si>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</si>
  <si>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</si>
  <si>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</si>
  <si>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</si>
  <si>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</si>
  <si>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</si>
  <si>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</si>
  <si>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</si>
  <si>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</si>
  <si>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</si>
  <si>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</si>
  <si>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</si>
  <si>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</si>
  <si>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</si>
  <si>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</si>
  <si>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</si>
  <si>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</si>
  <si>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</si>
  <si>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</si>
  <si>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</si>
  <si>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</si>
  <si>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</si>
  <si>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</si>
  <si>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</si>
  <si>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</si>
  <si>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</si>
  <si>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</si>
  <si>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</si>
  <si>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</si>
  <si>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</si>
  <si>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</si>
  <si>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</si>
  <si>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</si>
  <si>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</si>
  <si>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</si>
  <si>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</si>
  <si>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</si>
  <si>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</si>
  <si>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</si>
  <si>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</si>
  <si>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</si>
  <si>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</si>
  <si>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</si>
  <si>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</si>
  <si>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</si>
  <si>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</si>
  <si>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</si>
  <si>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</si>
  <si>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</si>
  <si>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</si>
  <si>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</si>
  <si>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</si>
  <si>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</si>
  <si>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</si>
  <si>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</si>
  <si>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</si>
  <si>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</si>
  <si>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</si>
  <si>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</si>
  <si>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</si>
  <si>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</si>
  <si>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</si>
  <si>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</si>
  <si>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</si>
  <si>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</si>
  <si>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</si>
  <si>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</si>
  <si>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</si>
  <si>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</si>
  <si>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</si>
  <si>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</si>
  <si>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</si>
  <si>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</si>
  <si>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</si>
  <si>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</si>
  <si>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</si>
  <si>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</si>
  <si>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</si>
  <si>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</si>
  <si>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</si>
  <si>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</si>
  <si>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</si>
  <si>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</si>
  <si>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</si>
  <si>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</si>
  <si>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</si>
  <si>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</si>
  <si>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</si>
  <si>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</si>
  <si>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</si>
  <si>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</si>
  <si>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</si>
  <si>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</si>
  <si>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</si>
  <si>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</si>
  <si>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</si>
  <si>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</si>
  <si>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</si>
  <si>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</si>
  <si>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</si>
  <si>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</si>
  <si>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</si>
  <si>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</si>
  <si>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</si>
  <si>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</si>
  <si>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</si>
  <si>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</si>
  <si>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</si>
  <si>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</si>
  <si>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</si>
  <si>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</si>
  <si>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</si>
  <si>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</si>
  <si>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</si>
  <si>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</si>
  <si>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</si>
  <si>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</si>
  <si>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</si>
  <si>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</si>
  <si>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</si>
  <si>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</si>
  <si>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</si>
  <si>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</si>
  <si>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</si>
  <si>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</si>
  <si>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</si>
  <si>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</si>
  <si>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</si>
  <si>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</si>
  <si>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</si>
  <si>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</si>
  <si>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</si>
  <si>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</si>
  <si>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</si>
  <si>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</si>
  <si>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</si>
  <si>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</si>
  <si>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</si>
  <si>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</si>
  <si>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</si>
  <si>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</si>
  <si>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</si>
  <si>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</si>
  <si>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</si>
  <si>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</si>
  <si>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</si>
  <si>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</si>
  <si>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</si>
  <si>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</si>
  <si>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</si>
  <si>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</si>
  <si>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</si>
  <si>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</si>
  <si>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</si>
  <si>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</si>
  <si>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</si>
  <si>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</si>
  <si>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</si>
  <si>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</si>
  <si>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</si>
  <si>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</si>
  <si>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</si>
  <si>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</si>
  <si>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</si>
  <si>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</si>
  <si>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</si>
  <si>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</si>
  <si>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</si>
  <si>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</si>
  <si>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</si>
  <si>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</si>
  <si>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</si>
  <si>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</si>
  <si>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</si>
  <si>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</si>
  <si>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</si>
  <si>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</si>
  <si>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</si>
  <si>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</si>
  <si>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</si>
  <si>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</si>
  <si>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</si>
  <si>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</si>
  <si>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</si>
  <si>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</si>
  <si>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</si>
  <si>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</si>
  <si>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</si>
  <si>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</si>
  <si>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</si>
  <si>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</si>
  <si>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</si>
  <si>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</si>
  <si>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</si>
  <si>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</si>
  <si>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</si>
  <si>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</si>
  <si>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</si>
  <si>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</si>
  <si>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</si>
  <si>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</si>
  <si>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</si>
  <si>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</si>
  <si>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</si>
  <si>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</si>
  <si>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</si>
  <si>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</si>
  <si>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</si>
  <si>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</si>
  <si>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</si>
  <si>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</si>
  <si>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</si>
  <si>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</si>
  <si>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</si>
  <si>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</si>
  <si>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</si>
  <si>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</si>
  <si>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</si>
  <si>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</si>
  <si>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</si>
  <si>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</si>
  <si>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</si>
  <si>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</si>
  <si>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</si>
  <si>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</si>
  <si>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</si>
  <si>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</si>
  <si>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</si>
  <si>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</si>
  <si>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</si>
  <si>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</si>
  <si>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</si>
  <si>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</si>
  <si>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</si>
  <si>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</si>
  <si>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</si>
  <si>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</si>
  <si>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</si>
  <si>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</si>
  <si>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</si>
  <si>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</si>
  <si>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</si>
  <si>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</si>
  <si>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</si>
  <si>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</si>
  <si>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</si>
  <si>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</si>
  <si>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</si>
  <si>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</si>
  <si>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</si>
  <si>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</si>
  <si>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</si>
  <si>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</si>
  <si>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</si>
  <si>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</si>
  <si>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</si>
  <si>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</si>
  <si>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</si>
  <si>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</si>
  <si>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</si>
  <si>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</si>
  <si>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</si>
  <si>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</si>
  <si>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</si>
  <si>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</si>
  <si>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</si>
  <si>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</si>
  <si>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</si>
  <si>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</si>
  <si>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</si>
  <si>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</si>
  <si>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</si>
  <si>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</si>
  <si>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</si>
  <si>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</si>
  <si>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</si>
  <si>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</si>
  <si>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</si>
  <si>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</si>
  <si>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</si>
  <si>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</si>
  <si>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</si>
  <si>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</si>
  <si>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</si>
  <si>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</si>
  <si>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</si>
  <si>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</si>
  <si>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</si>
  <si>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</si>
  <si>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</si>
  <si>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</si>
  <si>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</si>
  <si>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</si>
  <si>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</si>
  <si>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</si>
  <si>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</si>
  <si>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</si>
  <si>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</si>
  <si>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</si>
  <si>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</si>
  <si>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</si>
  <si>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</si>
  <si>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</si>
  <si>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</si>
  <si>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</si>
  <si>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</si>
  <si>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</si>
  <si>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</si>
  <si>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</si>
  <si>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</si>
  <si>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</si>
  <si>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</si>
  <si>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</si>
  <si>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</si>
  <si>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</si>
  <si>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</si>
  <si>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</si>
  <si>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</si>
  <si>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</si>
  <si>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</si>
  <si>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</si>
  <si>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</si>
  <si>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</si>
  <si>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</si>
  <si>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</si>
  <si>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</si>
  <si>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</si>
  <si>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</si>
  <si>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</si>
  <si>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</si>
  <si>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</si>
  <si>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</si>
  <si>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</si>
  <si>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</si>
  <si>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</si>
  <si>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</si>
  <si>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</si>
  <si>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</si>
  <si>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</si>
  <si>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</si>
  <si>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</si>
  <si>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</si>
  <si>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</si>
  <si>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</si>
  <si>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</si>
  <si>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</si>
  <si>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</si>
  <si>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</si>
  <si>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</si>
  <si>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</si>
  <si>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</si>
  <si>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</si>
  <si>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</si>
  <si>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</si>
  <si>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</si>
  <si>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</si>
  <si>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</si>
  <si>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</si>
  <si>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</si>
  <si>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</si>
  <si>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</si>
  <si>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</si>
  <si>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</si>
  <si>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</si>
  <si>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</si>
  <si>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</si>
  <si>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</si>
  <si>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</si>
  <si>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</si>
  <si>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</si>
  <si>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</si>
  <si>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</si>
  <si>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</si>
  <si>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</si>
  <si>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</si>
  <si>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</si>
  <si>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</si>
  <si>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</si>
  <si>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</si>
  <si>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</si>
  <si>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</si>
  <si>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</si>
  <si>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</si>
  <si>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</si>
  <si>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</si>
  <si>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</si>
  <si>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</si>
  <si>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</si>
  <si>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</si>
  <si>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</si>
  <si>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</si>
  <si>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</si>
  <si>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</si>
  <si>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</si>
  <si>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</si>
  <si>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</si>
  <si>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</si>
  <si>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</si>
  <si>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</si>
  <si>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</si>
  <si>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</si>
  <si>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</si>
  <si>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</si>
  <si>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</si>
  <si>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</si>
  <si>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</si>
  <si>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</si>
  <si>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</si>
  <si>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</si>
  <si>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</si>
  <si>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</si>
  <si>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</si>
  <si>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</si>
  <si>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</si>
  <si>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</si>
  <si>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</si>
  <si>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</si>
  <si>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</si>
  <si>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</si>
  <si>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</si>
  <si>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</si>
  <si>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</si>
  <si>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</si>
  <si>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</si>
  <si>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</si>
  <si>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</si>
  <si>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</si>
  <si>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</si>
  <si>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</si>
  <si>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</si>
  <si>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</si>
  <si>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</si>
  <si>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</si>
  <si>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</si>
  <si>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</si>
  <si>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</si>
  <si>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</si>
  <si>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</si>
  <si>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</si>
  <si>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</si>
  <si>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</si>
  <si>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</si>
  <si>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</si>
  <si>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</si>
  <si>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</si>
  <si>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</si>
  <si>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</si>
  <si>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</si>
  <si>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</si>
  <si>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</si>
  <si>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</si>
  <si>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</si>
  <si>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</si>
  <si>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</si>
  <si>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</si>
  <si>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</si>
  <si>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</si>
  <si>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</si>
  <si>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</si>
  <si>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</si>
  <si>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</si>
  <si>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</si>
  <si>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</si>
  <si>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</si>
  <si>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</si>
  <si>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</si>
  <si>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</si>
  <si>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</si>
  <si>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</si>
  <si>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</si>
  <si>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</si>
  <si>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</si>
  <si>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</si>
  <si>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</si>
  <si>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</si>
  <si>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</si>
  <si>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</si>
  <si>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</si>
  <si>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</si>
  <si>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</si>
  <si>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</si>
  <si>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</si>
  <si>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</si>
  <si>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</si>
  <si>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</si>
  <si>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</si>
  <si>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</si>
  <si>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</si>
  <si>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</si>
  <si>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</si>
  <si>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</si>
  <si>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</si>
  <si>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</si>
  <si>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</si>
  <si>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</si>
  <si>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</si>
  <si>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</si>
  <si>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</si>
  <si>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</si>
  <si>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</si>
  <si>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</si>
  <si>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</si>
  <si>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</si>
  <si>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</si>
  <si>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</si>
  <si>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</si>
  <si>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</si>
  <si>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</si>
  <si>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</si>
  <si>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</si>
  <si>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</si>
  <si>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</si>
  <si>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</si>
  <si>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</si>
  <si>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</si>
  <si>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</si>
  <si>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</si>
  <si>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</si>
  <si>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</si>
  <si>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</si>
  <si>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</si>
  <si>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</si>
  <si>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</si>
  <si>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</si>
  <si>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</si>
  <si>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</si>
  <si>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</si>
  <si>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</si>
  <si>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</si>
  <si>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</si>
  <si>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</si>
  <si>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</si>
  <si>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</si>
  <si>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</si>
  <si>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</si>
  <si>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</si>
  <si>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</si>
  <si>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</si>
  <si>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</si>
  <si>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</si>
  <si>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</si>
  <si>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</si>
  <si>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</si>
  <si>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</si>
  <si>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</si>
  <si>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</si>
  <si>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</si>
  <si>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</si>
  <si>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</si>
  <si>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</si>
  <si>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</si>
  <si>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</si>
  <si>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</si>
  <si>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</si>
  <si>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</si>
  <si>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</si>
  <si>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</si>
  <si>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</si>
  <si>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</si>
  <si>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</si>
  <si>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</si>
  <si>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</si>
  <si>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</si>
  <si>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</si>
  <si>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</si>
  <si>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</si>
  <si>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</si>
  <si>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</si>
  <si>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</si>
  <si>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</si>
  <si>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</si>
  <si>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</si>
  <si>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</si>
  <si>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</si>
  <si>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</si>
  <si>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</si>
  <si>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</si>
  <si>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</si>
  <si>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</si>
  <si>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</si>
  <si>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</si>
  <si>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</si>
  <si>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</si>
  <si>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</si>
  <si>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</si>
  <si>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</si>
  <si>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</si>
  <si>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</si>
  <si>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</si>
  <si>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</si>
  <si>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</si>
  <si>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</si>
  <si>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</si>
  <si>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</si>
  <si>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</si>
  <si>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</si>
  <si>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</si>
  <si>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</si>
  <si>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</si>
  <si>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</si>
  <si>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</si>
  <si>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</si>
  <si>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</si>
  <si>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</si>
  <si>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</si>
  <si>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</si>
  <si>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</si>
  <si>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</si>
  <si>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</si>
  <si>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</si>
  <si>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</si>
  <si>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</si>
  <si>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</si>
  <si>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</si>
  <si>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</si>
  <si>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</si>
  <si>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</si>
  <si>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</si>
  <si>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</si>
  <si>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</si>
  <si>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</si>
  <si>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</si>
  <si>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</si>
  <si>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</si>
  <si>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</si>
  <si>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</si>
  <si>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</si>
  <si>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</si>
  <si>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</si>
  <si>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</si>
  <si>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</si>
  <si>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</si>
  <si>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</si>
  <si>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</si>
  <si>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</si>
  <si>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</si>
  <si>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</si>
  <si>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</si>
  <si>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</si>
  <si>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</si>
  <si>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</si>
  <si>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</si>
  <si>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</si>
  <si>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</si>
  <si>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</si>
  <si>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</si>
  <si>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</si>
  <si>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</si>
  <si>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</si>
  <si>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</si>
  <si>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</si>
  <si>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</si>
  <si>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</si>
  <si>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</si>
  <si>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</si>
  <si>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</si>
  <si>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</si>
  <si>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</si>
  <si>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</si>
  <si>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</si>
  <si>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</si>
  <si>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</si>
  <si>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</si>
  <si>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</si>
  <si>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</si>
  <si>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</si>
  <si>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</si>
  <si>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</si>
  <si>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</si>
  <si>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</si>
  <si>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</si>
  <si>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</si>
  <si>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</si>
  <si>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</si>
  <si>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</si>
  <si>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</si>
  <si>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</si>
  <si>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</si>
  <si>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</si>
  <si>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</si>
  <si>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</si>
  <si>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</si>
  <si>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</si>
  <si>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</si>
  <si>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</si>
  <si>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</si>
  <si>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</si>
  <si>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</si>
  <si>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</si>
  <si>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</si>
  <si>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</si>
  <si>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</si>
  <si>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</si>
  <si>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</si>
  <si>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</si>
  <si>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</si>
  <si>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</si>
  <si>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</si>
  <si>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</si>
  <si>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</si>
  <si>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</si>
  <si>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</si>
  <si>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</si>
  <si>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</si>
  <si>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</si>
  <si>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</si>
  <si>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</si>
  <si>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</si>
  <si>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</si>
  <si>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</si>
  <si>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</si>
  <si>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</si>
  <si>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</si>
  <si>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</si>
  <si>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</si>
  <si>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</si>
  <si>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</si>
  <si>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</si>
  <si>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</si>
  <si>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</si>
  <si>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</si>
  <si>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</si>
  <si>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</si>
  <si>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</si>
  <si>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</si>
  <si>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</si>
  <si>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</si>
  <si>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</si>
  <si>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</si>
  <si>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</si>
  <si>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</si>
  <si>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</si>
  <si>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</si>
  <si>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</si>
  <si>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</si>
  <si>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</si>
  <si>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</si>
  <si>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</si>
  <si>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</si>
  <si>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</si>
  <si>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</si>
  <si>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</si>
  <si>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</si>
  <si>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</si>
  <si>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</si>
  <si>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</si>
  <si>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</si>
  <si>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</si>
  <si>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</si>
  <si>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</si>
  <si>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</si>
  <si>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</si>
  <si>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</si>
  <si>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</si>
  <si>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</si>
  <si>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</si>
  <si>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</si>
  <si>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</si>
  <si>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</si>
  <si>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</si>
  <si>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</si>
  <si>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</si>
  <si>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</si>
  <si>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</si>
  <si>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</si>
  <si>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</si>
  <si>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</si>
  <si>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</si>
  <si>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</si>
  <si>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</si>
  <si>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</si>
  <si>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</si>
  <si>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</si>
  <si>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</si>
  <si>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</si>
  <si>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</si>
  <si>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</si>
  <si>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</si>
  <si>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</si>
  <si>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</si>
  <si>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</si>
  <si>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</si>
  <si>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</si>
  <si>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</si>
  <si>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</si>
  <si>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</si>
  <si>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</si>
  <si>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</si>
  <si>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</si>
  <si>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</si>
  <si>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</si>
  <si>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</si>
  <si>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</si>
  <si>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</si>
  <si>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</si>
  <si>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</si>
  <si>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</si>
  <si>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</si>
  <si>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</si>
  <si>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</si>
  <si>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</si>
  <si>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</si>
  <si>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</si>
  <si>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</si>
  <si>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</si>
  <si>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</si>
  <si>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</si>
  <si>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</si>
  <si>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</si>
  <si>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</si>
  <si>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</si>
  <si>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</si>
  <si>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</si>
  <si>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</si>
  <si>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</si>
  <si>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</si>
  <si>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</si>
  <si>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</si>
  <si>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</si>
  <si>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</si>
  <si>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</si>
  <si>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</si>
  <si>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</si>
  <si>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</si>
  <si>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</si>
  <si>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</si>
  <si>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</si>
  <si>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</si>
  <si>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</si>
  <si>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</si>
  <si>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</si>
  <si>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</si>
  <si>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</si>
  <si>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</si>
  <si>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</si>
  <si>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</si>
  <si>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</si>
  <si>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</si>
  <si>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</si>
  <si>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</si>
  <si>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</si>
  <si>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</si>
  <si>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</si>
  <si>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</si>
  <si>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</si>
  <si>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</si>
  <si>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</si>
  <si>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</si>
  <si>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</si>
  <si>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</si>
  <si>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</si>
  <si>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</si>
  <si>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</si>
  <si>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</si>
  <si>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</si>
  <si>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</si>
  <si>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</si>
  <si>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</si>
  <si>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</si>
  <si>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</si>
  <si>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</si>
  <si>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</si>
  <si>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</si>
  <si>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</si>
  <si>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</si>
  <si>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</si>
  <si>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</si>
  <si>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</si>
  <si>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</si>
  <si>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</si>
  <si>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</si>
  <si>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</si>
  <si>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</si>
  <si>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</si>
  <si>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</si>
  <si>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</si>
  <si>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</si>
  <si>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</si>
  <si>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</si>
  <si>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</si>
  <si>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</si>
  <si>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</si>
  <si>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</si>
  <si>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</si>
  <si>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</si>
  <si>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</si>
  <si>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</si>
  <si>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</si>
  <si>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</si>
  <si>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</si>
  <si>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</si>
  <si>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</si>
  <si>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</si>
  <si>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</si>
  <si>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</si>
  <si>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</si>
  <si>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</si>
  <si>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</si>
  <si>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</si>
  <si>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</si>
  <si>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</si>
  <si>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</si>
  <si>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</si>
  <si>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</si>
  <si>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</si>
  <si>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</si>
  <si>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</si>
  <si>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</si>
  <si>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</si>
  <si>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</si>
  <si>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</si>
  <si>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</si>
  <si>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</si>
  <si>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</si>
  <si>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</si>
  <si>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</si>
  <si>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</si>
  <si>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</si>
  <si>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</si>
  <si>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</si>
  <si>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</si>
  <si>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</si>
  <si>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</si>
  <si>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</si>
  <si>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</si>
  <si>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</si>
  <si>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</si>
  <si>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</si>
  <si>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</si>
  <si>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</si>
  <si>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</si>
  <si>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</si>
  <si>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</si>
  <si>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</si>
  <si>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</si>
  <si>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</si>
  <si>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</si>
  <si>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</si>
  <si>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</si>
  <si>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</si>
  <si>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</si>
  <si>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</si>
  <si>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</si>
  <si>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</si>
  <si>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</si>
  <si>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</si>
  <si>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</si>
  <si>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</si>
  <si>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</si>
  <si>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</si>
  <si>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</si>
  <si>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</si>
  <si>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</si>
  <si>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</si>
  <si>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</si>
  <si>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</si>
  <si>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</si>
  <si>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</si>
  <si>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</si>
  <si>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</si>
  <si>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</si>
  <si>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</si>
  <si>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</si>
  <si>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</si>
  <si>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</si>
  <si>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</si>
  <si>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</si>
  <si>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</si>
  <si>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</si>
  <si>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</si>
  <si>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</si>
  <si>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</si>
  <si>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</si>
  <si>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</si>
  <si>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</si>
  <si>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</si>
  <si>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</si>
  <si>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</si>
  <si>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</si>
  <si>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</si>
  <si>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</si>
  <si>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</si>
  <si>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</si>
  <si>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</si>
  <si>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</si>
  <si>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</si>
  <si>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</si>
  <si>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</si>
  <si>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</si>
  <si>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</si>
  <si>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</si>
  <si>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</si>
  <si>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</si>
  <si>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</si>
  <si>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</si>
  <si>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</si>
  <si>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</si>
  <si>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</si>
  <si>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</si>
  <si>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</si>
  <si>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</si>
  <si>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</si>
  <si>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</si>
  <si>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</si>
  <si>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</si>
  <si>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</si>
  <si>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</si>
  <si>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</si>
  <si>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</si>
  <si>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</si>
  <si>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</si>
  <si>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</si>
  <si>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</si>
  <si>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</si>
  <si>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</si>
  <si>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</si>
  <si>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</si>
  <si>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</si>
  <si>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</si>
  <si>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</si>
  <si>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</si>
  <si>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</si>
  <si>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</si>
  <si>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</si>
  <si>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</si>
  <si>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</si>
  <si>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</si>
  <si>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</si>
  <si>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</si>
  <si>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</si>
  <si>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</si>
  <si>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</si>
  <si>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</si>
  <si>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</si>
  <si>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</si>
  <si>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</si>
  <si>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</si>
  <si>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</si>
  <si>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</si>
  <si>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</si>
  <si>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</si>
  <si>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</si>
  <si>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</si>
  <si>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</si>
  <si>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</si>
  <si>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</si>
  <si>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</si>
  <si>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</si>
  <si>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</si>
  <si>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</si>
  <si>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</si>
  <si>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</si>
  <si>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</si>
  <si>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</si>
  <si>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</si>
  <si>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</si>
  <si>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</si>
  <si>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</si>
  <si>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</si>
  <si>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</si>
  <si>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</si>
  <si>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</si>
  <si>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</si>
  <si>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</si>
  <si>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</si>
  <si>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</si>
  <si>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</si>
  <si>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</si>
  <si>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</si>
  <si>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</si>
  <si>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</si>
  <si>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</si>
  <si>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</si>
  <si>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</si>
  <si>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</si>
  <si>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</si>
  <si>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</si>
  <si>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</si>
  <si>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</si>
  <si>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</si>
  <si>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</si>
  <si>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</si>
  <si>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</si>
  <si>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</si>
  <si>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</si>
  <si>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</si>
  <si>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</si>
  <si>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</si>
  <si>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</si>
  <si>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</si>
  <si>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</si>
  <si>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</si>
  <si>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</si>
  <si>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</si>
  <si>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</si>
  <si>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</si>
  <si>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</si>
  <si>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</si>
  <si>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</si>
  <si>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</si>
  <si>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</si>
  <si>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</si>
  <si>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</si>
  <si>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</si>
  <si>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</si>
  <si>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</si>
  <si>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</si>
  <si>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</si>
  <si>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</si>
  <si>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</si>
  <si>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</si>
  <si>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</si>
  <si>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</si>
  <si>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</si>
  <si>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</si>
  <si>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</si>
  <si>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</si>
  <si>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</si>
  <si>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</si>
  <si>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</si>
  <si>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</si>
  <si>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</si>
  <si>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</si>
  <si>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</si>
  <si>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</si>
  <si>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</si>
  <si>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</si>
  <si>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</si>
  <si>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</si>
  <si>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</si>
  <si>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</si>
  <si>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</si>
  <si>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</si>
  <si>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</si>
  <si>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</si>
  <si>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</si>
  <si>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</si>
  <si>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</si>
  <si>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</si>
  <si>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</si>
  <si>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</si>
  <si>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</si>
  <si>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</si>
  <si>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</si>
  <si>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</si>
  <si>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</si>
  <si>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</si>
  <si>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</si>
  <si>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</si>
  <si>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</si>
  <si>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</si>
  <si>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</si>
  <si>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</si>
  <si>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</si>
  <si>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</si>
  <si>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</si>
  <si>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</si>
  <si>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</si>
  <si>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</si>
  <si>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</si>
  <si>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</si>
  <si>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</si>
  <si>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</si>
  <si>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</si>
  <si>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</si>
  <si>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</si>
  <si>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</si>
  <si>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</si>
  <si>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</si>
  <si>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</si>
  <si>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</si>
  <si>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</si>
  <si>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</si>
  <si>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</si>
  <si>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</si>
  <si>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</si>
  <si>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</si>
  <si>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</si>
  <si>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</si>
  <si>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</si>
  <si>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</si>
  <si>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</si>
  <si>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</si>
  <si>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</si>
  <si>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</si>
  <si>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</si>
  <si>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</si>
  <si>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</si>
  <si>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</si>
  <si>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</si>
  <si>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</si>
  <si>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</si>
  <si>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</si>
  <si>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</si>
  <si>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</si>
  <si>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</si>
  <si>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</si>
  <si>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</si>
  <si>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</si>
  <si>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</si>
  <si>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</si>
  <si>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</si>
  <si>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</si>
  <si>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</si>
  <si>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</si>
  <si>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</si>
  <si>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</si>
  <si>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</si>
  <si>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</si>
  <si>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</si>
  <si>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</si>
  <si>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</si>
  <si>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</si>
  <si>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</si>
  <si>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</si>
  <si>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</si>
  <si>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</si>
  <si>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</si>
  <si>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</si>
  <si>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</si>
  <si>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</si>
  <si>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</si>
  <si>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</si>
  <si>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</si>
  <si>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</si>
  <si>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</si>
  <si>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</si>
  <si>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</si>
  <si>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</si>
  <si>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</si>
  <si>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</si>
  <si>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</si>
  <si>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</si>
  <si>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</si>
  <si>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</si>
  <si>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</si>
  <si>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</si>
  <si>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</si>
  <si>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</si>
  <si>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</si>
  <si>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</si>
  <si>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</si>
  <si>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</si>
  <si>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</si>
  <si>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</si>
  <si>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</si>
  <si>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</si>
  <si>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</si>
  <si>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</si>
  <si>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</si>
  <si>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</si>
  <si>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</si>
  <si>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</si>
  <si>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</si>
  <si>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</si>
  <si>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</si>
  <si>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</si>
  <si>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</si>
  <si>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</si>
  <si>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</si>
  <si>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</si>
  <si>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</si>
  <si>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</si>
  <si>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</si>
  <si>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</si>
  <si>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</si>
  <si>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</si>
  <si>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</si>
  <si>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</si>
  <si>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</si>
  <si>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</si>
  <si>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</si>
  <si>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</si>
  <si>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</si>
  <si>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</si>
  <si>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</si>
  <si>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</si>
  <si>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</si>
  <si>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</si>
  <si>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</si>
  <si>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</si>
  <si>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</si>
  <si>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</si>
  <si>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</si>
  <si>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</si>
  <si>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</si>
  <si>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</si>
  <si>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</si>
  <si>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</si>
  <si>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</si>
  <si>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</si>
  <si>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</si>
  <si>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</si>
  <si>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</si>
  <si>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</si>
  <si>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</si>
  <si>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</si>
  <si>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</si>
  <si>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</si>
  <si>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</si>
  <si>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</si>
  <si>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</si>
  <si>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</si>
  <si>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</si>
  <si>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</si>
  <si>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</si>
  <si>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</si>
  <si>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</si>
  <si>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</si>
  <si>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</si>
  <si>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</si>
  <si>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</si>
  <si>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</si>
  <si>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</si>
  <si>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</si>
  <si>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</si>
  <si>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</si>
  <si>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</si>
  <si>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</si>
  <si>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</si>
  <si>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</si>
  <si>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</si>
  <si>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</si>
  <si>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</si>
  <si>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</si>
  <si>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</si>
  <si>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</si>
  <si>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</si>
  <si>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</si>
  <si>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</si>
  <si>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</si>
  <si>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</si>
  <si>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</si>
  <si>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</si>
  <si>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</si>
  <si>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</si>
  <si>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</si>
  <si>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</si>
  <si>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</si>
  <si>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</si>
  <si>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</si>
  <si>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</si>
  <si>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</si>
  <si>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</si>
  <si>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</si>
  <si>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</si>
  <si>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</si>
  <si>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</si>
  <si>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</si>
  <si>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</si>
  <si>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</si>
  <si>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</si>
  <si>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</si>
  <si>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</si>
  <si>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</si>
  <si>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</si>
  <si>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</si>
  <si>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</si>
  <si>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</si>
  <si>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</si>
  <si>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</si>
  <si>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</si>
  <si>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</si>
  <si>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</si>
  <si>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</si>
  <si>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</si>
  <si>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</si>
  <si>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</si>
  <si>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</si>
  <si>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</si>
  <si>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</si>
  <si>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</si>
  <si>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</si>
  <si>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</si>
  <si>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</si>
  <si>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</si>
  <si>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</si>
  <si>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</si>
  <si>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</si>
  <si>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</si>
  <si>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</si>
  <si>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</si>
  <si>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</si>
  <si>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</si>
  <si>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</si>
  <si>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</si>
  <si>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</si>
  <si>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</si>
  <si>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</si>
  <si>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</si>
  <si>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</si>
  <si>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</si>
  <si>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</si>
  <si>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</si>
  <si>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</si>
  <si>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</si>
  <si>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</si>
  <si>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</si>
  <si>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</si>
  <si>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</si>
  <si>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</si>
  <si>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</si>
  <si>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</si>
  <si>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</si>
  <si>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</si>
  <si>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</si>
  <si>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</si>
  <si>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</si>
  <si>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</si>
  <si>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</si>
  <si>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</si>
  <si>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</si>
  <si>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</si>
  <si>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</si>
  <si>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</si>
  <si>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</si>
  <si>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</si>
  <si>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</si>
  <si>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</si>
  <si>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</si>
  <si>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</si>
  <si>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</si>
  <si>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</si>
  <si>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</si>
  <si>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</si>
  <si>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</si>
  <si>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</si>
  <si>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</si>
  <si>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</si>
  <si>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</si>
  <si>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</si>
  <si>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</si>
  <si>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</si>
  <si>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</si>
  <si>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</si>
  <si>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</si>
  <si>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</si>
  <si>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</si>
  <si>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</si>
  <si>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</si>
  <si>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</si>
  <si>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</si>
  <si>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</si>
  <si>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</si>
  <si>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</si>
  <si>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</si>
  <si>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</si>
  <si>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</si>
  <si>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</si>
  <si>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</si>
  <si>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</si>
  <si>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</si>
  <si>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</si>
  <si>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</si>
  <si>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</si>
  <si>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</si>
  <si>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</si>
  <si>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</si>
  <si>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</si>
  <si>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</si>
  <si>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</si>
  <si>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</si>
  <si>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</si>
  <si>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</si>
  <si>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</si>
  <si>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</si>
  <si>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</si>
  <si>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</si>
  <si>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</si>
  <si>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</si>
  <si>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</si>
  <si>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</si>
  <si>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</si>
  <si>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</si>
  <si>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</si>
  <si>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</si>
  <si>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</si>
  <si>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</si>
  <si>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</si>
  <si>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</si>
  <si>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</si>
  <si>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</si>
  <si>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</si>
  <si>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</si>
  <si>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</si>
  <si>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</si>
  <si>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</si>
  <si>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</si>
  <si>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</si>
  <si>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</si>
  <si>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</si>
  <si>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</si>
  <si>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</si>
  <si>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</si>
  <si>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</si>
  <si>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</si>
  <si>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</si>
  <si>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</si>
  <si>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</si>
  <si>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</si>
  <si>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</si>
  <si>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</si>
  <si>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</si>
  <si>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</si>
  <si>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</si>
  <si>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</si>
  <si>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</si>
  <si>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</si>
  <si>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</si>
  <si>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</si>
  <si>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</si>
  <si>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</si>
  <si>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</si>
  <si>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</si>
  <si>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</si>
  <si>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</si>
  <si>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</si>
  <si>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</si>
  <si>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</si>
  <si>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</si>
  <si>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</si>
  <si>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</si>
  <si>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</si>
  <si>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</si>
  <si>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</si>
  <si>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</si>
  <si>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</si>
  <si>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</si>
  <si>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</si>
  <si>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</si>
  <si>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</si>
  <si>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</si>
  <si>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</si>
  <si>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</si>
  <si>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</si>
  <si>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</si>
  <si>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</si>
  <si>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</si>
  <si>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</si>
  <si>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</si>
  <si>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</si>
  <si>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</si>
  <si>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</si>
  <si>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</si>
  <si>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</si>
  <si>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</si>
  <si>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</si>
  <si>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</si>
  <si>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</si>
  <si>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</si>
  <si>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</si>
  <si>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</si>
  <si>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</si>
  <si>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</si>
  <si>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</si>
  <si>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</si>
  <si>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</si>
  <si>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</si>
  <si>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</si>
  <si>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</si>
  <si>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</si>
  <si>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</si>
  <si>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</si>
  <si>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</si>
  <si>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</si>
  <si>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</si>
  <si>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</si>
  <si>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</si>
  <si>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</si>
  <si>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</si>
  <si>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</si>
  <si>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</si>
  <si>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</si>
  <si>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</si>
  <si>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</si>
  <si>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</si>
  <si>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</si>
  <si>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</si>
  <si>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</si>
  <si>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</si>
  <si>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</si>
  <si>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</si>
  <si>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</si>
  <si>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</si>
  <si>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</si>
  <si>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</si>
  <si>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</si>
  <si>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</si>
  <si>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</si>
  <si>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</si>
  <si>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</si>
  <si>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</si>
  <si>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</si>
  <si>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</si>
  <si>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</si>
  <si>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</si>
  <si>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</si>
  <si>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</si>
  <si>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</si>
  <si>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</si>
  <si>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</si>
  <si>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</si>
  <si>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</si>
  <si>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</si>
  <si>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</si>
  <si>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</si>
  <si>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</si>
  <si>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</si>
  <si>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</si>
  <si>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</si>
  <si>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</si>
  <si>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</si>
  <si>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</si>
  <si>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</si>
  <si>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</si>
  <si>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</si>
  <si>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</si>
  <si>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</si>
  <si>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</si>
  <si>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</si>
  <si>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</si>
  <si>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</si>
  <si>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</si>
  <si>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</si>
  <si>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</si>
  <si>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</si>
  <si>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</si>
  <si>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</si>
  <si>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</si>
  <si>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</si>
  <si>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</si>
  <si>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</si>
  <si>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</si>
  <si>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</si>
  <si>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</si>
  <si>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</si>
  <si>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</si>
  <si>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</si>
  <si>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</si>
  <si>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</si>
  <si>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</si>
  <si>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</si>
  <si>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</si>
  <si>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</si>
  <si>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</si>
  <si>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</si>
  <si>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</si>
  <si>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</si>
  <si>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</si>
  <si>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</si>
  <si>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</si>
  <si>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</si>
  <si>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</si>
  <si>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</si>
  <si>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</si>
  <si>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</si>
  <si>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</si>
  <si>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</si>
  <si>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</si>
  <si>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</si>
  <si>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</si>
  <si>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</si>
  <si>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</si>
  <si>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</si>
  <si>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</si>
  <si>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</si>
  <si>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</si>
  <si>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</si>
  <si>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</si>
  <si>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</si>
  <si>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</si>
  <si>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</si>
  <si>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</si>
  <si>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</si>
  <si>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</si>
  <si>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</si>
  <si>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</si>
  <si>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</si>
  <si>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</si>
  <si>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</si>
  <si>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</si>
  <si>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</si>
  <si>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</si>
  <si>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</si>
  <si>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</si>
  <si>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</si>
  <si>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</si>
  <si>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</si>
  <si>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</si>
  <si>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</si>
  <si>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</si>
  <si>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</si>
  <si>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</si>
  <si>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</si>
  <si>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</si>
  <si>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</si>
  <si>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</si>
  <si>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</si>
  <si>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</si>
  <si>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</si>
  <si>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</si>
  <si>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</si>
  <si>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</si>
  <si>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</si>
  <si>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</si>
  <si>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</si>
  <si>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</si>
  <si>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</si>
  <si>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</si>
  <si>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</si>
  <si>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</si>
  <si>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</si>
  <si>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</si>
  <si>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</si>
  <si>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</si>
  <si>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</si>
  <si>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</si>
  <si>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</si>
  <si>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</si>
  <si>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</si>
  <si>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</si>
  <si>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</si>
  <si>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</si>
  <si>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</si>
  <si>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</si>
  <si>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</si>
  <si>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</si>
  <si>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</si>
  <si>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</si>
  <si>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</si>
  <si>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</si>
  <si>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</si>
  <si>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</si>
  <si>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</si>
  <si>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</si>
  <si>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</si>
  <si>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</si>
  <si>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</si>
  <si>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</si>
  <si>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</si>
  <si>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</si>
  <si>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</si>
  <si>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</si>
  <si>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</si>
  <si>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</si>
  <si>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</si>
  <si>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</si>
  <si>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</si>
  <si>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</si>
  <si>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</si>
  <si>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</si>
  <si>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</si>
  <si>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</si>
  <si>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</si>
  <si>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</si>
  <si>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</si>
  <si>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</si>
  <si>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</si>
  <si>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</si>
  <si>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</si>
  <si>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</si>
  <si>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</si>
  <si>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</si>
  <si>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</si>
  <si>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</si>
  <si>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</si>
  <si>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</si>
  <si>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</si>
  <si>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</si>
  <si>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</si>
  <si>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</si>
  <si>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</si>
  <si>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</si>
  <si>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</si>
  <si>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</si>
  <si>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</si>
  <si>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</si>
  <si>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</si>
  <si>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</si>
  <si>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</si>
  <si>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</si>
  <si>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</si>
  <si>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</si>
  <si>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</si>
  <si>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</si>
  <si>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</si>
  <si>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</si>
  <si>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</si>
  <si>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</si>
  <si>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</si>
  <si>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</si>
  <si>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</si>
  <si>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</si>
  <si>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</si>
  <si>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</si>
  <si>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</si>
  <si>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</si>
  <si>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</si>
  <si>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</si>
  <si>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</si>
  <si>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</si>
  <si>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</si>
  <si>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</si>
  <si>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</si>
  <si>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</si>
  <si>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</si>
  <si>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</si>
  <si>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</si>
  <si>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</si>
  <si>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</si>
  <si>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</si>
  <si>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</si>
  <si>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</si>
  <si>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</si>
  <si>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</si>
  <si>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</si>
  <si>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</si>
  <si>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</si>
  <si>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</si>
  <si>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</si>
  <si>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</si>
  <si>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</si>
  <si>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</si>
  <si>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</si>
  <si>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</si>
  <si>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</si>
  <si>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</si>
  <si>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</si>
  <si>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</si>
  <si>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</si>
  <si>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</si>
  <si>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</si>
  <si>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</si>
  <si>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</si>
  <si>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</si>
  <si>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</si>
  <si>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</si>
  <si>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</si>
  <si>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</si>
  <si>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</si>
  <si>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</si>
  <si>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</si>
  <si>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</si>
  <si>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</si>
  <si>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</si>
  <si>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</si>
  <si>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</si>
  <si>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</si>
  <si>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</si>
  <si>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</si>
  <si>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</si>
  <si>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</si>
  <si>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</si>
  <si>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</si>
  <si>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</si>
  <si>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</si>
  <si>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</si>
  <si>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</si>
  <si>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</si>
  <si>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</si>
  <si>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</si>
  <si>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</si>
  <si>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</si>
  <si>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</si>
  <si>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</si>
  <si>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</si>
  <si>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</si>
  <si>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</si>
  <si>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</si>
  <si>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</si>
  <si>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</si>
  <si>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</si>
  <si>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</si>
  <si>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</si>
  <si>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</si>
  <si>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</si>
  <si>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</si>
  <si>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</si>
  <si>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</si>
  <si>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</si>
  <si>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</si>
  <si>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</si>
  <si>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</si>
  <si>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</si>
  <si>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</si>
  <si>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</si>
  <si>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</si>
  <si>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</si>
  <si>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</si>
  <si>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</si>
  <si>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</si>
  <si>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</si>
  <si>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</si>
  <si>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</si>
  <si>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</si>
  <si>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</si>
  <si>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</si>
  <si>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</si>
  <si>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</si>
  <si>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</si>
  <si>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</si>
  <si>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</si>
  <si>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</si>
  <si>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</si>
  <si>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</si>
  <si>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</si>
  <si>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</si>
  <si>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</si>
  <si>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</si>
  <si>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</si>
  <si>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</si>
  <si>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</si>
  <si>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</si>
  <si>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</si>
  <si>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</si>
  <si>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</si>
  <si>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</si>
  <si>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</si>
  <si>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</si>
  <si>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</si>
  <si>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</si>
  <si>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</si>
  <si>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</si>
  <si>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</si>
  <si>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</si>
  <si>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</si>
  <si>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</si>
  <si>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</si>
  <si>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</si>
  <si>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</si>
  <si>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</si>
  <si>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</si>
  <si>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</si>
  <si>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</si>
  <si>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</si>
  <si>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</si>
  <si>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</si>
  <si>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</si>
  <si>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</si>
  <si>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</si>
  <si>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</si>
  <si>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</si>
  <si>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</si>
  <si>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</si>
  <si>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</si>
  <si>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</si>
  <si>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</si>
  <si>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</si>
  <si>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</si>
  <si>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</si>
  <si>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</si>
  <si>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</si>
  <si>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</si>
  <si>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</si>
  <si>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</si>
  <si>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</si>
  <si>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</si>
  <si>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</si>
  <si>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</si>
  <si>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</si>
  <si>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</si>
  <si>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</si>
  <si>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</si>
  <si>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</si>
  <si>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</si>
  <si>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</si>
  <si>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</si>
  <si>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</si>
  <si>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</si>
  <si>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</si>
  <si>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</si>
  <si>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</si>
  <si>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</si>
  <si>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</si>
  <si>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</si>
  <si>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</si>
  <si>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</si>
  <si>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</si>
  <si>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</si>
  <si>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</si>
  <si>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</si>
  <si>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</si>
  <si>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</si>
  <si>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</si>
  <si>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</si>
  <si>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</si>
  <si>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</si>
  <si>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</si>
  <si>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</si>
  <si>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</si>
  <si>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</si>
  <si>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</si>
  <si>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</si>
  <si>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</si>
  <si>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</si>
  <si>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</si>
  <si>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</si>
  <si>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</si>
  <si>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</si>
  <si>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</si>
  <si>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</si>
  <si>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</si>
  <si>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</si>
  <si>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</si>
  <si>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</si>
  <si>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</si>
  <si>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</si>
  <si>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</si>
  <si>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</si>
  <si>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</si>
  <si>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</si>
  <si>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</si>
  <si>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</si>
  <si>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</si>
  <si>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</si>
  <si>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</si>
  <si>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</si>
  <si>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</si>
  <si>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</si>
  <si>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</si>
  <si>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</si>
  <si>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</si>
  <si>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</si>
  <si>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</si>
  <si>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</si>
  <si>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</si>
  <si>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</si>
  <si>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</si>
  <si>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</si>
  <si>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</si>
  <si>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</si>
  <si>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</si>
  <si>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</si>
  <si>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</si>
  <si>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</si>
  <si>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</si>
  <si>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</si>
  <si>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</si>
  <si>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</si>
  <si>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</si>
  <si>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</si>
  <si>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</si>
  <si>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</si>
  <si>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</si>
  <si>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</si>
  <si>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</si>
  <si>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</si>
  <si>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</si>
  <si>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</si>
  <si>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</si>
  <si>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</si>
  <si>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</si>
  <si>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</si>
  <si>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</si>
  <si>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</si>
  <si>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</si>
  <si>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</si>
  <si>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</si>
  <si>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</si>
  <si>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</si>
  <si>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</si>
  <si>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</si>
  <si>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</si>
  <si>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</si>
  <si>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</si>
  <si>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</si>
  <si>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</si>
  <si>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</si>
  <si>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</si>
  <si>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</si>
  <si>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</si>
  <si>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</si>
  <si>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</si>
  <si>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</si>
  <si>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</si>
  <si>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</si>
  <si>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</si>
  <si>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</si>
  <si>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</si>
  <si>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</si>
  <si>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</si>
  <si>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</si>
  <si>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</si>
  <si>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</si>
  <si>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</si>
  <si>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</si>
  <si>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</si>
  <si>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</si>
  <si>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</si>
  <si>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</si>
  <si>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</si>
  <si>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</si>
  <si>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</si>
  <si>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</si>
  <si>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</si>
  <si>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</si>
  <si>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</si>
  <si>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</si>
  <si>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</si>
  <si>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</si>
  <si>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</si>
  <si>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</si>
  <si>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</si>
  <si>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</si>
  <si>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</si>
  <si>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</si>
  <si>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</si>
  <si>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</si>
  <si>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</si>
  <si>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</si>
  <si>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</si>
  <si>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</si>
  <si>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</si>
  <si>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</si>
  <si>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</si>
  <si>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</si>
  <si>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</si>
  <si>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</si>
  <si>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</si>
  <si>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</si>
  <si>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</si>
  <si>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</si>
  <si>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</si>
  <si>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</si>
  <si>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</si>
  <si>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</si>
  <si>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</si>
  <si>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</si>
  <si>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</si>
  <si>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</si>
  <si>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</si>
  <si>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</si>
  <si>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</si>
  <si>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</si>
  <si>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</si>
  <si>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</si>
  <si>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</si>
  <si>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</si>
  <si>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</si>
  <si>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</si>
  <si>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</si>
  <si>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</si>
  <si>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</si>
  <si>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</si>
  <si>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</si>
  <si>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</si>
  <si>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</si>
  <si>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</si>
  <si>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</si>
  <si>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</si>
  <si>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</si>
  <si>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</si>
  <si>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</si>
  <si>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</si>
  <si>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</si>
  <si>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</si>
  <si>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</si>
  <si>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</si>
  <si>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</si>
  <si>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</si>
  <si>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</si>
  <si>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</si>
  <si>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</si>
  <si>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</si>
  <si>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</si>
  <si>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</si>
  <si>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</si>
  <si>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</si>
  <si>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</si>
  <si>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</si>
  <si>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</si>
  <si>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</si>
  <si>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</si>
  <si>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</si>
  <si>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</si>
  <si>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</si>
  <si>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</si>
  <si>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</si>
  <si>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</si>
  <si>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</si>
  <si>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</si>
  <si>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</si>
  <si>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</si>
  <si>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</si>
  <si>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</si>
  <si>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</si>
  <si>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</si>
  <si>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</si>
  <si>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</si>
  <si>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</si>
  <si>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</si>
  <si>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</si>
  <si>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</si>
  <si>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</si>
  <si>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</si>
  <si>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</si>
  <si>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</si>
  <si>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</si>
  <si>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</si>
  <si>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</si>
  <si>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</si>
  <si>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</si>
  <si>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</si>
  <si>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</si>
  <si>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</si>
  <si>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</si>
  <si>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</si>
  <si>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</si>
  <si>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</si>
  <si>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</si>
  <si>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</si>
  <si>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</si>
  <si>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</si>
  <si>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</si>
  <si>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</si>
  <si>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</si>
  <si>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</si>
  <si>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</si>
  <si>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</si>
  <si>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</si>
  <si>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</si>
  <si>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</si>
  <si>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</si>
  <si>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</si>
  <si>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</si>
  <si>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</si>
  <si>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</si>
  <si>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</si>
  <si>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</si>
  <si>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</si>
  <si>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</si>
  <si>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</si>
  <si>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</si>
  <si>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</si>
  <si>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</si>
  <si>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</si>
  <si>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</si>
  <si>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</si>
  <si>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</si>
  <si>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</si>
  <si>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</si>
  <si>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</si>
  <si>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</si>
  <si>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</si>
  <si>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</si>
  <si>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</si>
  <si>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</si>
  <si>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</si>
  <si>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</si>
  <si>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</si>
  <si>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</si>
  <si>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</si>
  <si>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</si>
  <si>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</si>
  <si>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</si>
  <si>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</si>
  <si>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</si>
  <si>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</si>
  <si>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</si>
  <si>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</si>
  <si>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</si>
  <si>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</si>
  <si>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</si>
  <si>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</si>
  <si>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</si>
  <si>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</si>
  <si>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</si>
  <si>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</si>
  <si>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</si>
  <si>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</si>
  <si>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</si>
  <si>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</si>
  <si>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</si>
  <si>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</si>
  <si>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</si>
  <si>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</si>
  <si>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</si>
  <si>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</si>
  <si>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</si>
  <si>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</si>
  <si>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</si>
  <si>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</si>
  <si>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</si>
  <si>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</si>
  <si>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</si>
  <si>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</si>
  <si>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</si>
  <si>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</si>
  <si>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</si>
  <si>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</si>
  <si>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</si>
  <si>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</si>
  <si>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</si>
  <si>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</si>
  <si>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</si>
  <si>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</si>
  <si>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</si>
  <si>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</si>
  <si>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</si>
  <si>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</si>
  <si>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</si>
  <si>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</si>
  <si>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</si>
  <si>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</si>
  <si>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</si>
  <si>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</si>
  <si>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</si>
  <si>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</si>
  <si>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</si>
  <si>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</si>
  <si>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</si>
  <si>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</si>
  <si>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</si>
  <si>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</si>
  <si>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</si>
  <si>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</si>
  <si>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</si>
  <si>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</si>
  <si>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</si>
  <si>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</si>
  <si>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</si>
  <si>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</si>
  <si>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</si>
  <si>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</si>
  <si>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</si>
  <si>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</si>
  <si>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</si>
  <si>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</si>
  <si>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</si>
  <si>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</si>
  <si>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</si>
  <si>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</si>
  <si>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</si>
  <si>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</si>
  <si>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</si>
  <si>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</si>
  <si>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</si>
  <si>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</si>
  <si>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</si>
  <si>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</si>
  <si>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</si>
  <si>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</si>
  <si>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</si>
  <si>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</si>
  <si>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</si>
  <si>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</si>
  <si>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</si>
  <si>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</si>
  <si>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</si>
  <si>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</si>
  <si>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</si>
  <si>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</si>
  <si>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</si>
  <si>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</si>
  <si>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</si>
  <si>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</si>
  <si>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</si>
  <si>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</si>
  <si>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</si>
  <si>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</si>
  <si>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</si>
  <si>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</si>
  <si>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</si>
  <si>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</si>
  <si>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</si>
  <si>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</si>
  <si>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</si>
  <si>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</si>
  <si>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</si>
  <si>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</si>
  <si>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</si>
  <si>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</si>
  <si>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</si>
  <si>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</si>
  <si>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</si>
  <si>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</si>
  <si>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</si>
  <si>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</si>
  <si>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</si>
  <si>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</si>
  <si>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</si>
  <si>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</si>
  <si>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</si>
  <si>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</si>
  <si>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</si>
  <si>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</si>
  <si>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</si>
  <si>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</si>
  <si>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</si>
  <si>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</si>
  <si>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</si>
  <si>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</si>
  <si>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</si>
  <si>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</si>
  <si>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</si>
  <si>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</si>
  <si>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</si>
  <si>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</si>
  <si>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</si>
  <si>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</si>
  <si>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</si>
  <si>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</si>
  <si>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</si>
  <si>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</si>
  <si>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</si>
  <si>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</si>
  <si>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</si>
  <si>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</si>
  <si>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</si>
  <si>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</si>
  <si>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</si>
  <si>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</si>
  <si>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</si>
  <si>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</si>
  <si>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</si>
  <si>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</si>
  <si>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</si>
  <si>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</si>
  <si>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</si>
  <si>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</si>
  <si>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</si>
  <si>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</si>
  <si>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</si>
  <si>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</si>
  <si>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</si>
  <si>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</si>
  <si>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</si>
  <si>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</si>
  <si>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</si>
  <si>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</si>
  <si>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</si>
  <si>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</si>
  <si>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</si>
  <si>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</si>
  <si>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</si>
  <si>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</si>
  <si>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</si>
  <si>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</si>
  <si>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</si>
  <si>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</si>
  <si>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</si>
  <si>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</si>
  <si>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</si>
  <si>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</si>
  <si>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</si>
  <si>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</si>
  <si>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</si>
  <si>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</si>
  <si>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</si>
  <si>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</si>
  <si>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</si>
  <si>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</si>
  <si>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</si>
  <si>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</si>
  <si>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</si>
  <si>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</si>
  <si>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</si>
  <si>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</si>
  <si>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</si>
  <si>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</si>
  <si>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</si>
  <si>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</si>
  <si>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</si>
  <si>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</si>
  <si>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</si>
  <si>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</si>
  <si>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</si>
  <si>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</si>
  <si>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</si>
  <si>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</si>
  <si>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</si>
  <si>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</si>
  <si>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</si>
  <si>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</si>
  <si>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</si>
  <si>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</si>
  <si>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</si>
  <si>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</si>
  <si>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</si>
  <si>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</si>
  <si>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</si>
  <si>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</si>
  <si>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</si>
  <si>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</si>
  <si>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</si>
  <si>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</si>
  <si>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</si>
  <si>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</si>
  <si>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</si>
  <si>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</si>
  <si>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</si>
  <si>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</si>
  <si>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</si>
  <si>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</si>
  <si>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</si>
  <si>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</si>
  <si>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</si>
  <si>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</si>
  <si>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</si>
  <si>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</si>
  <si>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</si>
  <si>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</si>
  <si>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</si>
  <si>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</si>
  <si>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</si>
  <si>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</si>
  <si>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</si>
  <si>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</si>
  <si>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</si>
  <si>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</si>
  <si>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</si>
  <si>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</si>
  <si>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</si>
  <si>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</si>
  <si>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</si>
  <si>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</si>
  <si>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</si>
  <si>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</si>
  <si>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</si>
  <si>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</si>
  <si>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</si>
  <si>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</si>
  <si>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</si>
  <si>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</si>
  <si>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</si>
  <si>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</si>
  <si>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</si>
  <si>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</si>
  <si>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</si>
  <si>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</si>
  <si>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</si>
  <si>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</si>
  <si>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</si>
  <si>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</si>
  <si>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</si>
  <si>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</si>
  <si>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</si>
  <si>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</si>
  <si>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</si>
  <si>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</si>
  <si>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</si>
  <si>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</si>
  <si>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</si>
  <si>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</si>
  <si>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</si>
  <si>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</si>
  <si>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</si>
  <si>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</si>
  <si>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</si>
  <si>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</si>
  <si>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</si>
  <si>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</si>
  <si>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</si>
  <si>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</si>
  <si>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</si>
  <si>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</si>
  <si>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</si>
  <si>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</si>
  <si>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</si>
  <si>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</si>
  <si>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</si>
  <si>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</si>
  <si>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</si>
  <si>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</si>
  <si>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</si>
  <si>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</si>
  <si>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</si>
  <si>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</si>
  <si>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</si>
  <si>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</si>
  <si>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</si>
  <si>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</si>
  <si>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</si>
  <si>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</si>
  <si>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</si>
  <si>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</si>
  <si>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</si>
  <si>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</si>
  <si>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</si>
  <si>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</si>
  <si>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</si>
  <si>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</si>
  <si>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</si>
  <si>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</si>
  <si>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</si>
  <si>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</si>
  <si>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</si>
  <si>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</si>
  <si>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</si>
  <si>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</si>
  <si>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</si>
  <si>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</si>
  <si>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</si>
  <si>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</si>
  <si>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</si>
  <si>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</si>
  <si>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</si>
  <si>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</si>
  <si>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</si>
  <si>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</si>
  <si>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</si>
  <si>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</si>
  <si>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</si>
  <si>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</si>
  <si>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</si>
  <si>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</si>
  <si>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</si>
  <si>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</si>
  <si>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</si>
  <si>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</si>
  <si>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</si>
  <si>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</si>
  <si>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</si>
  <si>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</si>
  <si>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</si>
  <si>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</si>
  <si>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</si>
  <si>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</si>
  <si>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</si>
  <si>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</si>
  <si>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</si>
  <si>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</si>
  <si>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</si>
  <si>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</si>
  <si>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</si>
  <si>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</si>
  <si>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</si>
  <si>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</si>
  <si>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</si>
  <si>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</si>
  <si>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</si>
  <si>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</si>
  <si>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</si>
  <si>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</si>
  <si>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</si>
  <si>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</si>
  <si>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</si>
  <si>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</si>
  <si>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</si>
  <si>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</si>
  <si>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</si>
  <si>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</si>
  <si>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</si>
  <si>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</si>
  <si>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</si>
  <si>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</si>
  <si>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</si>
  <si>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</si>
  <si>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</si>
  <si>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</si>
  <si>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</si>
  <si>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</si>
  <si>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</si>
  <si>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</si>
  <si>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</si>
  <si>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</si>
  <si>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</si>
  <si>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</si>
  <si>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</si>
  <si>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</si>
  <si>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</si>
  <si>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</si>
  <si>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</si>
  <si>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</si>
  <si>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</si>
  <si>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</si>
  <si>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</si>
  <si>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</si>
  <si>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</si>
  <si>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</si>
  <si>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</si>
  <si>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</si>
  <si>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</si>
  <si>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</si>
  <si>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</si>
  <si>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</si>
  <si>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</si>
  <si>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</si>
  <si>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</si>
  <si>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</si>
  <si>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</si>
  <si>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</si>
  <si>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</si>
  <si>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</si>
  <si>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</si>
  <si>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</si>
  <si>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</si>
  <si>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</si>
  <si>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</si>
  <si>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</si>
  <si>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</si>
  <si>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</si>
  <si>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</si>
  <si>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</si>
  <si>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</si>
  <si>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</si>
  <si>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</si>
  <si>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</si>
  <si>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</si>
  <si>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</si>
  <si>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</si>
  <si>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</si>
  <si>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</si>
  <si>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</si>
  <si>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</si>
  <si>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</si>
  <si>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</si>
  <si>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</si>
  <si>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</si>
  <si>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</si>
  <si>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</si>
  <si>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</si>
  <si>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</si>
  <si>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</si>
  <si>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</si>
  <si>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</si>
  <si>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</si>
  <si>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</si>
  <si>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</si>
  <si>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</si>
  <si>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</si>
  <si>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</si>
  <si>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</si>
  <si>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</si>
  <si>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</si>
  <si>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</si>
  <si>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</si>
  <si>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</si>
  <si>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</si>
  <si>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</si>
  <si>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</si>
  <si>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</si>
  <si>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</si>
  <si>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</si>
  <si>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</si>
  <si>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</si>
  <si>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</si>
  <si>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</si>
  <si>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</si>
  <si>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</si>
  <si>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</si>
  <si>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</si>
  <si>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</si>
  <si>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</si>
  <si>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</si>
  <si>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</si>
  <si>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</si>
  <si>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</si>
  <si>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</si>
  <si>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</si>
  <si>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</si>
  <si>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</si>
  <si>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</si>
  <si>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</si>
  <si>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</si>
  <si>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</si>
  <si>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</si>
  <si>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</si>
  <si>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</si>
  <si>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</si>
  <si>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</si>
  <si>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</si>
  <si>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</si>
  <si>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</si>
  <si>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</si>
  <si>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</si>
  <si>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</si>
  <si>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</si>
  <si>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</si>
  <si>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</si>
  <si>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</si>
  <si>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</si>
  <si>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</si>
  <si>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</si>
  <si>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</si>
  <si>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</si>
  <si>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</si>
  <si>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</si>
  <si>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</si>
  <si>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</si>
  <si>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</si>
  <si>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</si>
  <si>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</si>
  <si>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</si>
  <si>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</si>
  <si>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</si>
  <si>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</si>
  <si>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</si>
  <si>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</si>
  <si>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</si>
  <si>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</si>
  <si>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</si>
  <si>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</si>
  <si>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</si>
  <si>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</si>
  <si>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</si>
  <si>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</si>
  <si>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</si>
  <si>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</si>
  <si>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</si>
  <si>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</si>
  <si>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</si>
  <si>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</si>
  <si>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</si>
  <si>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</si>
  <si>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</si>
  <si>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</si>
  <si>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</si>
  <si>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</si>
  <si>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</si>
  <si>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</si>
  <si>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</si>
  <si>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</si>
  <si>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</si>
  <si>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</si>
  <si>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</si>
  <si>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</si>
  <si>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</si>
  <si>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</si>
  <si>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</si>
  <si>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</si>
  <si>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</si>
  <si>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</si>
  <si>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</si>
  <si>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</si>
  <si>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</si>
  <si>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</si>
  <si>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</si>
  <si>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</si>
  <si>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</si>
  <si>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</si>
  <si>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</si>
  <si>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</si>
  <si>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</si>
  <si>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</si>
  <si>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</si>
  <si>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</si>
  <si>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</si>
  <si>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</si>
  <si>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</si>
  <si>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</si>
  <si>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</si>
  <si>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</si>
  <si>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</si>
  <si>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</si>
  <si>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</si>
  <si>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</si>
  <si>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</si>
  <si>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</si>
  <si>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</si>
  <si>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</si>
  <si>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</si>
  <si>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</si>
  <si>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</si>
  <si>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</si>
  <si>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</si>
  <si>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</si>
  <si>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</si>
  <si>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</si>
  <si>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</si>
  <si>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</si>
  <si>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</si>
  <si>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</si>
  <si>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</si>
  <si>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</si>
  <si>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</si>
  <si>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</si>
  <si>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</si>
  <si>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</si>
  <si>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</si>
  <si>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</si>
  <si>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</si>
  <si>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</si>
  <si>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</si>
  <si>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</si>
  <si>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</si>
  <si>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</si>
  <si>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</si>
  <si>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</si>
  <si>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</si>
  <si>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</si>
  <si>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</si>
  <si>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</si>
  <si>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</si>
  <si>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</si>
  <si>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</si>
  <si>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</si>
  <si>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</si>
  <si>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</si>
  <si>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</si>
  <si>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</si>
  <si>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</si>
  <si>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</si>
  <si>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</si>
  <si>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</si>
  <si>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</si>
  <si>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</si>
  <si>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</si>
  <si>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</si>
  <si>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</si>
  <si>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</si>
  <si>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</si>
  <si>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</si>
  <si>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</si>
  <si>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</si>
  <si>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</si>
  <si>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</si>
  <si>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</si>
  <si>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</si>
  <si>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</si>
  <si>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</si>
  <si>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</si>
  <si>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</si>
  <si>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</si>
  <si>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</si>
  <si>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</si>
  <si>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</si>
  <si>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</si>
  <si>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</si>
  <si>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</si>
  <si>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</si>
  <si>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</si>
  <si>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</si>
  <si>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</si>
  <si>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</si>
  <si>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</si>
  <si>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</si>
  <si>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</si>
  <si>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</si>
  <si>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</si>
  <si>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</si>
  <si>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</si>
  <si>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</si>
  <si>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</si>
  <si>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</si>
  <si>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</si>
  <si>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</si>
  <si>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</si>
  <si>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</si>
  <si>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</si>
  <si>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</si>
  <si>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</si>
  <si>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</si>
  <si>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</si>
  <si>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</si>
  <si>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</si>
  <si>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</si>
  <si>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</si>
  <si>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</si>
  <si>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</si>
  <si>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</si>
  <si>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</si>
  <si>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</si>
  <si>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</si>
  <si>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</si>
  <si>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</si>
  <si>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</si>
  <si>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</si>
  <si>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</si>
  <si>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</si>
  <si>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</si>
  <si>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</si>
  <si>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</si>
  <si>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</si>
  <si>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</si>
  <si>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</si>
  <si>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</si>
  <si>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</si>
  <si>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</si>
  <si>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</si>
  <si>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</si>
  <si>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</si>
  <si>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</si>
  <si>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</si>
  <si>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</si>
  <si>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</si>
  <si>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</si>
  <si>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</si>
  <si>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</si>
  <si>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</si>
  <si>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</si>
  <si>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</si>
  <si>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</si>
  <si>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</si>
  <si>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</si>
  <si>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</si>
  <si>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</si>
  <si>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</si>
  <si>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</si>
  <si>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</si>
  <si>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</si>
  <si>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</si>
  <si>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</si>
  <si>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</si>
  <si>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</si>
  <si>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</si>
  <si>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</si>
  <si>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</si>
  <si>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</si>
  <si>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</si>
  <si>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</si>
  <si>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</si>
  <si>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</si>
  <si>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</si>
  <si>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</si>
  <si>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</si>
  <si>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</si>
  <si>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</si>
  <si>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</si>
  <si>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</si>
  <si>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</si>
  <si>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</si>
  <si>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</si>
  <si>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</si>
  <si>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</si>
  <si>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</si>
  <si>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</si>
  <si>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</si>
  <si>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</si>
  <si>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</si>
  <si>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</si>
  <si>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</si>
  <si>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</si>
  <si>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</si>
  <si>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</si>
  <si>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</si>
  <si>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</si>
  <si>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</si>
  <si>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</si>
  <si>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</si>
  <si>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</si>
  <si>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</si>
  <si>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</si>
  <si>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</si>
  <si>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</si>
  <si>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</si>
  <si>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</si>
  <si>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</si>
  <si>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</si>
  <si>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</si>
  <si>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</si>
  <si>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</si>
  <si>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</si>
  <si>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</si>
  <si>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</si>
  <si>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</si>
  <si>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</si>
  <si>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</si>
  <si>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</si>
  <si>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</si>
  <si>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</si>
  <si>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</si>
  <si>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</si>
  <si>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</si>
  <si>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</si>
  <si>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</si>
  <si>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</si>
  <si>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</si>
  <si>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</si>
  <si>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</si>
  <si>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</si>
  <si>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</si>
  <si>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</si>
  <si>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</si>
  <si>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</si>
  <si>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</si>
  <si>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</si>
  <si>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</si>
  <si>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</si>
  <si>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</si>
  <si>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</si>
  <si>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</si>
  <si>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</si>
  <si>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</si>
  <si>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</si>
  <si>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</si>
  <si>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</si>
  <si>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</si>
  <si>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</si>
  <si>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</si>
  <si>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</si>
  <si>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</si>
  <si>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</si>
  <si>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</si>
  <si>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</si>
  <si>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</si>
  <si>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</si>
  <si>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</si>
  <si>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</si>
  <si>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</si>
  <si>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</si>
  <si>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</si>
  <si>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</si>
  <si>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</si>
  <si>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</si>
  <si>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</si>
  <si>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</si>
  <si>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</si>
  <si>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</si>
  <si>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</si>
  <si>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</si>
  <si>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</si>
  <si>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</si>
  <si>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</si>
  <si>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</si>
  <si>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</si>
  <si>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</si>
  <si>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</si>
  <si>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</si>
  <si>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</si>
  <si>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</si>
  <si>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</si>
  <si>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</si>
  <si>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</si>
  <si>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</si>
  <si>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</si>
  <si>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</si>
  <si>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</si>
  <si>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</si>
  <si>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</si>
  <si>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</si>
  <si>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</si>
  <si>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</si>
  <si>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</si>
  <si>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</si>
  <si>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</si>
  <si>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</si>
  <si>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</si>
  <si>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</si>
  <si>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</si>
  <si>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</si>
  <si>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</si>
  <si>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</si>
  <si>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</si>
  <si>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</si>
  <si>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</si>
  <si>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</si>
  <si>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</si>
  <si>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</si>
  <si>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</si>
  <si>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</si>
  <si>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</si>
  <si>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</si>
  <si>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</si>
  <si>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</si>
  <si>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</si>
  <si>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</si>
  <si>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</si>
  <si>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</si>
  <si>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</si>
  <si>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</si>
  <si>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</si>
  <si>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</si>
  <si>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</si>
  <si>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</si>
  <si>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</si>
  <si>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</si>
  <si>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</si>
  <si>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</si>
  <si>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</si>
  <si>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</si>
  <si>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</si>
  <si>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</si>
  <si>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</si>
  <si>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</si>
  <si>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</si>
  <si>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</si>
  <si>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</si>
  <si>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</si>
  <si>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</si>
  <si>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</si>
  <si>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</si>
  <si>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</si>
  <si>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</si>
  <si>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</si>
  <si>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</si>
  <si>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</si>
  <si>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</si>
  <si>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</si>
  <si>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</si>
  <si>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</si>
  <si>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</si>
  <si>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</si>
  <si>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</si>
  <si>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</si>
  <si>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</si>
  <si>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</si>
  <si>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</si>
  <si>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</si>
  <si>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</si>
  <si>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</si>
  <si>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</si>
  <si>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</si>
  <si>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</si>
  <si>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</si>
  <si>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</si>
  <si>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</si>
  <si>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</si>
  <si>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</si>
  <si>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</si>
  <si>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</si>
  <si>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</si>
  <si>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</si>
  <si>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</si>
  <si>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</si>
  <si>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</si>
  <si>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</si>
  <si>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</si>
  <si>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</si>
  <si>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</si>
  <si>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</si>
  <si>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</si>
  <si>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</si>
  <si>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</si>
  <si>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</si>
  <si>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</si>
  <si>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</si>
  <si>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</si>
  <si>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</si>
  <si>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</si>
  <si>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</si>
  <si>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</si>
  <si>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</si>
  <si>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</si>
  <si>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</si>
  <si>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</si>
  <si>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</si>
  <si>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</si>
  <si>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</si>
  <si>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</si>
  <si>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</si>
  <si>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</si>
  <si>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</si>
  <si>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</si>
  <si>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</si>
  <si>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</si>
  <si>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</si>
  <si>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</si>
  <si>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</si>
  <si>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</si>
  <si>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</si>
  <si>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</si>
  <si>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</si>
  <si>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</si>
  <si>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</si>
  <si>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</si>
  <si>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</si>
  <si>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</si>
  <si>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</si>
  <si>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</si>
  <si>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</si>
  <si>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</si>
  <si>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</si>
  <si>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</si>
  <si>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</si>
  <si>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</si>
  <si>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</si>
  <si>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</si>
  <si>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</si>
  <si>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</si>
  <si>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</si>
  <si>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</si>
  <si>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</si>
  <si>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</si>
  <si>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</si>
  <si>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</si>
  <si>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</si>
  <si>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</si>
  <si>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</si>
  <si>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</si>
  <si>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</si>
  <si>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</si>
  <si>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</si>
  <si>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</si>
  <si>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</si>
  <si>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</si>
  <si>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</si>
  <si>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</si>
  <si>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</si>
  <si>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</si>
  <si>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</si>
  <si>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</si>
  <si>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</si>
  <si>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</si>
  <si>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</si>
  <si>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</si>
  <si>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</si>
  <si>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</si>
  <si>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</si>
  <si>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</si>
  <si>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</si>
  <si>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</si>
  <si>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</si>
  <si>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</si>
  <si>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</si>
  <si>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</si>
  <si>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</si>
  <si>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</si>
  <si>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</si>
  <si>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</si>
  <si>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</si>
  <si>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</si>
  <si>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</si>
  <si>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</si>
  <si>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</si>
  <si>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</si>
  <si>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</si>
  <si>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</si>
  <si>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</si>
  <si>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</si>
  <si>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</si>
  <si>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</si>
  <si>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</si>
  <si>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</si>
  <si>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</si>
  <si>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</si>
  <si>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</si>
  <si>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</si>
  <si>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</si>
  <si>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</si>
  <si>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</si>
  <si>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</si>
  <si>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</si>
  <si>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</si>
  <si>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</si>
  <si>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</si>
  <si>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</si>
  <si>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</si>
  <si>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</si>
  <si>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</si>
  <si>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</si>
  <si>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</si>
  <si>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</si>
  <si>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</si>
  <si>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</si>
  <si>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</si>
  <si>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</si>
  <si>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</si>
  <si>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</si>
  <si>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</si>
  <si>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</si>
  <si>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</si>
  <si>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</si>
  <si>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</si>
  <si>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</si>
  <si>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</si>
  <si>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</si>
  <si>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</si>
  <si>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</si>
  <si>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</si>
  <si>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</si>
  <si>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</si>
  <si>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</si>
  <si>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</si>
  <si>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</si>
  <si>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</si>
  <si>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</si>
  <si>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</si>
  <si>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</si>
  <si>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</si>
  <si>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</si>
  <si>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</si>
  <si>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</si>
  <si>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</si>
  <si>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</si>
  <si>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</si>
  <si>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</si>
  <si>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</si>
  <si>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</si>
  <si>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</si>
  <si>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</si>
  <si>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</si>
  <si>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</si>
  <si>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</si>
  <si>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</si>
  <si>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</si>
  <si>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</si>
  <si>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</si>
  <si>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</si>
  <si>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</si>
  <si>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</si>
  <si>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</si>
  <si>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</si>
  <si>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</si>
  <si>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</si>
  <si>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</si>
  <si>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</si>
  <si>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</si>
  <si>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</si>
  <si>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</si>
  <si>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</si>
  <si>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</si>
  <si>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</si>
  <si>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</si>
  <si>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</si>
  <si>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</si>
  <si>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</si>
  <si>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</si>
  <si>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</si>
  <si>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</si>
  <si>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</si>
  <si>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</si>
  <si>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</si>
  <si>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</si>
  <si>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</si>
  <si>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</si>
  <si>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</si>
  <si>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</si>
  <si>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</si>
  <si>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</si>
  <si>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</si>
  <si>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</si>
  <si>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</si>
  <si>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</si>
  <si>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</si>
  <si>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</si>
  <si>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</si>
  <si>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</si>
  <si>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</si>
  <si>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</si>
  <si>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</si>
  <si>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</si>
  <si>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</si>
  <si>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</si>
  <si>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</si>
  <si>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</si>
  <si>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</si>
  <si>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</si>
  <si>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</si>
  <si>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</si>
  <si>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</si>
  <si>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</si>
  <si>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</si>
  <si>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</si>
  <si>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</si>
  <si>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</si>
  <si>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</si>
  <si>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</si>
  <si>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</si>
  <si>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</si>
  <si>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</si>
  <si>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</si>
  <si>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</si>
  <si>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</si>
  <si>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</si>
  <si>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</si>
  <si>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</si>
  <si>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</si>
  <si>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</si>
  <si>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</si>
  <si>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</si>
  <si>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</si>
  <si>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</si>
  <si>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</si>
  <si>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</si>
  <si>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</si>
  <si>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</si>
  <si>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</si>
  <si>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</si>
  <si>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</si>
  <si>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</si>
  <si>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</si>
  <si>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</si>
  <si>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</si>
  <si>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</si>
  <si>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</si>
  <si>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</si>
  <si>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</si>
  <si>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</si>
  <si>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</si>
  <si>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</si>
  <si>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</si>
  <si>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</si>
  <si>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</si>
  <si>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</si>
  <si>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</si>
  <si>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</si>
  <si>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</si>
  <si>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</si>
  <si>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</si>
  <si>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</si>
  <si>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</si>
  <si>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</si>
  <si>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</si>
  <si>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</si>
  <si>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</si>
  <si>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</si>
  <si>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</si>
  <si>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</si>
  <si>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</si>
  <si>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</si>
  <si>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</si>
  <si>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</si>
  <si>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</si>
  <si>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</si>
  <si>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</si>
  <si>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</si>
  <si>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</si>
  <si>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</si>
  <si>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</si>
  <si>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</si>
  <si>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</si>
  <si>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</si>
  <si>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</si>
  <si>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</si>
  <si>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</si>
  <si>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</si>
  <si>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</si>
  <si>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</si>
  <si>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</si>
  <si>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</si>
  <si>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</si>
  <si>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</si>
  <si>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</si>
  <si>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</si>
  <si>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</si>
  <si>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</si>
  <si>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</si>
  <si>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</si>
  <si>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</si>
  <si>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</si>
  <si>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</si>
  <si>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</si>
  <si>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</si>
  <si>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</si>
  <si>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</si>
  <si>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</si>
  <si>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</si>
  <si>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</si>
  <si>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</si>
  <si>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</si>
  <si>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</si>
  <si>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</si>
  <si>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</si>
  <si>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</si>
  <si>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</si>
  <si>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</si>
  <si>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</si>
  <si>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</si>
  <si>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</si>
  <si>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</si>
  <si>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</si>
  <si>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</si>
  <si>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</si>
  <si>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</si>
  <si>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</si>
  <si>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</si>
  <si>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</si>
  <si>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</si>
  <si>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</si>
  <si>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</si>
  <si>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</si>
  <si>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</si>
  <si>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</si>
  <si>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</si>
  <si>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</si>
  <si>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</si>
  <si>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</si>
  <si>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</si>
  <si>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</si>
  <si>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</si>
  <si>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</si>
  <si>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</si>
  <si>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</si>
  <si>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</si>
  <si>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</si>
  <si>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</si>
  <si>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</si>
  <si>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</si>
  <si>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</si>
  <si>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</si>
  <si>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</si>
  <si>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</si>
  <si>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</si>
  <si>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</si>
  <si>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</si>
  <si>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</si>
  <si>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</si>
  <si>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</si>
  <si>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</si>
  <si>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</si>
  <si>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</si>
  <si>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</si>
  <si>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</si>
  <si>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</si>
  <si>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</si>
  <si>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</si>
  <si>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</si>
  <si>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</si>
  <si>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</si>
  <si>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</si>
  <si>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</si>
  <si>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</si>
  <si>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</si>
  <si>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</si>
  <si>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</si>
  <si>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</si>
  <si>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</si>
  <si>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</si>
  <si>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</si>
  <si>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</si>
  <si>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</si>
  <si>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</si>
  <si>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</si>
  <si>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</si>
  <si>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</si>
  <si>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</si>
  <si>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</si>
  <si>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</si>
  <si>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</si>
  <si>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</si>
  <si>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</si>
  <si>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</si>
  <si>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</si>
  <si>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</si>
  <si>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</si>
  <si>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</si>
  <si>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</si>
  <si>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</si>
  <si>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</si>
  <si>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</si>
  <si>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</si>
  <si>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</si>
  <si>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</si>
  <si>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</si>
  <si>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</si>
  <si>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</si>
  <si>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</si>
  <si>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</si>
  <si>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</si>
  <si>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</si>
  <si>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</si>
  <si>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</si>
  <si>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</si>
  <si>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</si>
  <si>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</si>
  <si>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</si>
  <si>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</si>
  <si>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</si>
  <si>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</si>
  <si>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</si>
  <si>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</si>
  <si>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</si>
  <si>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</si>
  <si>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</si>
  <si>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</si>
  <si>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</si>
  <si>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</si>
  <si>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</si>
  <si>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</si>
  <si>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</si>
  <si>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</si>
  <si>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</si>
  <si>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</si>
  <si>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</si>
  <si>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</si>
  <si>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</si>
  <si>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</si>
  <si>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</si>
  <si>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</si>
  <si>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</si>
  <si>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</si>
  <si>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</si>
  <si>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</si>
  <si>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</si>
  <si>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</si>
  <si>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</si>
  <si>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</si>
  <si>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</si>
  <si>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</si>
  <si>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</si>
  <si>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</si>
  <si>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</si>
  <si>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</si>
  <si>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</si>
  <si>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</si>
  <si>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</si>
  <si>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</si>
  <si>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</si>
  <si>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</si>
  <si>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</si>
  <si>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</si>
  <si>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</si>
  <si>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</si>
  <si>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</si>
  <si>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</si>
  <si>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</si>
  <si>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</si>
  <si>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</si>
  <si>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</si>
  <si>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</si>
  <si>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</si>
  <si>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</si>
  <si>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</si>
  <si>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</si>
  <si>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</si>
  <si>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</si>
  <si>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</si>
  <si>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</si>
  <si>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</si>
  <si>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</si>
  <si>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</si>
  <si>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</si>
  <si>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</si>
  <si>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</si>
  <si>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</si>
  <si>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</si>
  <si>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</si>
  <si>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</si>
  <si>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</si>
  <si>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</si>
  <si>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</si>
  <si>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</si>
  <si>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</si>
  <si>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</si>
  <si>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</si>
  <si>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</si>
  <si>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</si>
  <si>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</si>
  <si>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</si>
  <si>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</si>
  <si>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</si>
  <si>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</si>
  <si>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</si>
  <si>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</si>
  <si>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</si>
  <si>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</si>
  <si>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</si>
  <si>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</si>
  <si>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</si>
  <si>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</si>
  <si>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</si>
  <si>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</si>
  <si>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</si>
  <si>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</si>
  <si>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</si>
  <si>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</si>
  <si>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</si>
  <si>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</si>
  <si>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</si>
  <si>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</si>
  <si>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</si>
  <si>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</si>
  <si>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</si>
  <si>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</si>
  <si>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</si>
  <si>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</si>
  <si>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</si>
  <si>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</si>
  <si>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</si>
  <si>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</si>
  <si>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</si>
  <si>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</si>
  <si>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</si>
  <si>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</si>
  <si>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</si>
  <si>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</si>
  <si>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</si>
  <si>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</si>
  <si>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</si>
  <si>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</si>
  <si>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</si>
  <si>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</si>
  <si>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</si>
  <si>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</si>
  <si>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</si>
  <si>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</si>
  <si>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</si>
  <si>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</si>
  <si>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</si>
  <si>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</si>
  <si>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</si>
  <si>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</si>
  <si>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</si>
  <si>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</si>
  <si>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</si>
  <si>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</si>
  <si>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</si>
  <si>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</si>
  <si>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</si>
  <si>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</si>
  <si>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</si>
  <si>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</si>
  <si>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</si>
  <si>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</si>
  <si>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</si>
  <si>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</si>
  <si>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</si>
  <si>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</si>
  <si>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</si>
  <si>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</si>
  <si>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</si>
  <si>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</si>
  <si>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</si>
  <si>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</si>
  <si>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</si>
  <si>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</si>
  <si>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</si>
  <si>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</si>
  <si>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</si>
  <si>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</si>
  <si>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</si>
  <si>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</si>
  <si>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</si>
  <si>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</si>
  <si>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</si>
  <si>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</si>
  <si>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</si>
  <si>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</si>
  <si>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</si>
  <si>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</si>
  <si>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</si>
  <si>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</si>
  <si>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</si>
  <si>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</si>
  <si>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</si>
  <si>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</si>
  <si>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</si>
  <si>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</si>
  <si>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</si>
  <si>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</si>
  <si>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</si>
  <si>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</si>
  <si>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</si>
  <si>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</si>
  <si>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</si>
  <si>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</si>
  <si>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</si>
  <si>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</si>
  <si>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</si>
  <si>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</si>
  <si>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</si>
  <si>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</si>
  <si>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</si>
  <si>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</si>
  <si>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</si>
  <si>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</si>
  <si>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</si>
  <si>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</si>
  <si>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</si>
  <si>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</si>
  <si>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</si>
  <si>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</si>
  <si>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</si>
  <si>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</si>
  <si>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</si>
  <si>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</si>
  <si>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</si>
  <si>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</si>
  <si>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</si>
  <si>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</si>
  <si>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</si>
  <si>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</si>
  <si>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</si>
  <si>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</si>
  <si>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</si>
  <si>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</si>
  <si>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</si>
  <si>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</si>
  <si>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</si>
  <si>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</si>
  <si>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</si>
  <si>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</si>
  <si>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</si>
  <si>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</si>
  <si>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</si>
  <si>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</si>
  <si>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</si>
  <si>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</si>
  <si>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</si>
  <si>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</si>
  <si>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</si>
  <si>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</si>
  <si>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</si>
  <si>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</si>
  <si>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</si>
  <si>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</si>
  <si>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</si>
  <si>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</si>
  <si>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</si>
  <si>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</si>
  <si>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</si>
  <si>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</si>
  <si>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</si>
  <si>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</si>
  <si>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</si>
  <si>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</si>
  <si>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</si>
  <si>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</si>
  <si>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</si>
  <si>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</si>
  <si>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</si>
  <si>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</si>
  <si>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</si>
  <si>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</si>
  <si>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</si>
  <si>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</si>
  <si>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</si>
  <si>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</si>
  <si>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</si>
  <si>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</si>
  <si>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</si>
  <si>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</si>
  <si>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</si>
  <si>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</si>
  <si>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</si>
  <si>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</si>
  <si>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</si>
  <si>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</si>
  <si>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</si>
  <si>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</si>
  <si>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</si>
  <si>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</si>
  <si>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</si>
  <si>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</si>
  <si>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</si>
  <si>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</si>
  <si>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</si>
  <si>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</si>
  <si>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</si>
  <si>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</si>
  <si>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</si>
  <si>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</si>
  <si>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</si>
  <si>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</si>
  <si>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</si>
  <si>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</si>
  <si>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</si>
  <si>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</si>
  <si>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</si>
  <si>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</si>
  <si>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</si>
  <si>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</si>
  <si>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</si>
  <si>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</si>
  <si>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</si>
  <si>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</si>
  <si>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</si>
  <si>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</si>
  <si>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</si>
  <si>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</si>
  <si>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</si>
  <si>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</si>
  <si>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</si>
  <si>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</si>
  <si>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</si>
  <si>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</si>
  <si>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</si>
  <si>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</si>
  <si>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</si>
  <si>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</si>
  <si>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</si>
  <si>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</si>
  <si>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</si>
  <si>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</si>
  <si>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</si>
  <si>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</si>
  <si>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</si>
  <si>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</si>
  <si>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</si>
  <si>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</si>
  <si>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</si>
  <si>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</si>
  <si>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</si>
  <si>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</si>
  <si>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</si>
  <si>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</si>
  <si>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</si>
  <si>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</si>
  <si>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</si>
  <si>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</si>
  <si>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</si>
  <si>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</si>
  <si>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</si>
  <si>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</si>
  <si>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</si>
  <si>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</si>
  <si>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</si>
  <si>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</si>
  <si>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</si>
  <si>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</si>
  <si>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</si>
  <si>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</si>
  <si>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</si>
  <si>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</si>
  <si>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</si>
  <si>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</si>
  <si>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</si>
  <si>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</si>
  <si>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</si>
  <si>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</si>
  <si>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</si>
  <si>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</si>
  <si>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</si>
  <si>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</si>
  <si>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</si>
  <si>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</si>
  <si>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</si>
  <si>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</si>
  <si>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</si>
  <si>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</si>
  <si>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</si>
  <si>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</si>
  <si>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</si>
  <si>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</si>
  <si>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</si>
  <si>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</si>
  <si>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</si>
  <si>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</si>
  <si>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</si>
  <si>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</si>
  <si>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</si>
  <si>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</si>
  <si>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</si>
  <si>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</si>
  <si>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</si>
  <si>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</si>
  <si>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</si>
  <si>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</si>
  <si>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</si>
  <si>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</si>
  <si>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</si>
  <si>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</si>
  <si>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</si>
  <si>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</si>
  <si>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</si>
  <si>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</si>
  <si>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</si>
  <si>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</si>
  <si>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</si>
  <si>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</si>
  <si>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</si>
  <si>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</si>
  <si>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</si>
  <si>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</si>
  <si>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</si>
  <si>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</si>
  <si>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</si>
  <si>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</si>
  <si>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</si>
  <si>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</si>
  <si>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</si>
  <si>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</si>
  <si>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</si>
  <si>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</si>
  <si>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</si>
  <si>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</si>
  <si>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</si>
  <si>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</si>
  <si>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</si>
  <si>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</si>
  <si>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</si>
  <si>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</si>
  <si>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</si>
  <si>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</si>
  <si>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</si>
  <si>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</si>
  <si>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</si>
  <si>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</si>
  <si>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</si>
  <si>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</si>
  <si>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</si>
  <si>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</si>
  <si>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</si>
  <si>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</si>
  <si>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</si>
  <si>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</si>
  <si>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</si>
  <si>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</si>
  <si>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</si>
  <si>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</si>
  <si>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</si>
  <si>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</si>
  <si>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</si>
  <si>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</si>
  <si>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</si>
  <si>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</si>
  <si>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</si>
  <si>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</si>
  <si>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</si>
  <si>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</si>
  <si>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</si>
  <si>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</si>
  <si>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</si>
  <si>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</si>
  <si>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</si>
  <si>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</si>
  <si>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</si>
  <si>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</si>
  <si>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</si>
  <si>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</si>
  <si>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</si>
  <si>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</si>
  <si>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</si>
  <si>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</si>
  <si>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</si>
  <si>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</si>
  <si>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</si>
  <si>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</si>
  <si>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</si>
  <si>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</si>
  <si>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</si>
  <si>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</si>
  <si>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</si>
  <si>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</si>
  <si>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</si>
  <si>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</si>
  <si>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</si>
  <si>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</si>
  <si>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</si>
  <si>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</si>
  <si>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</si>
  <si>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</si>
  <si>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</si>
  <si>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</si>
  <si>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</si>
  <si>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</si>
  <si>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</si>
  <si>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</si>
  <si>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</si>
  <si>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</si>
  <si>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</si>
  <si>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</si>
  <si>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</si>
  <si>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</si>
  <si>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</si>
  <si>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</si>
  <si>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</si>
  <si>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</si>
  <si>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</si>
  <si>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</si>
  <si>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</si>
  <si>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</si>
  <si>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</si>
  <si>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</si>
  <si>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</si>
  <si>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</si>
  <si>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</si>
  <si>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</si>
  <si>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</si>
  <si>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</si>
  <si>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</si>
  <si>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</si>
  <si>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</si>
  <si>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</si>
  <si>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</si>
  <si>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</si>
  <si>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</si>
  <si>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</si>
  <si>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</si>
  <si>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</si>
  <si>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</si>
  <si>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</si>
  <si>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</si>
  <si>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</si>
  <si>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</si>
  <si>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</si>
  <si>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</si>
  <si>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</si>
  <si>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</si>
  <si>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</si>
  <si>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</si>
  <si>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</si>
  <si>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</si>
  <si>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</si>
  <si>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</si>
  <si>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</si>
  <si>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</si>
  <si>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</si>
  <si>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</si>
  <si>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</si>
  <si>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</si>
  <si>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</si>
  <si>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</si>
  <si>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</si>
  <si>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</si>
  <si>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</si>
  <si>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</si>
  <si>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</si>
  <si>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</si>
  <si>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</si>
  <si>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</si>
  <si>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</si>
  <si>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</si>
  <si>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</si>
  <si>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</si>
  <si>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</si>
  <si>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</si>
  <si>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</si>
  <si>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</si>
  <si>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</si>
  <si>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</si>
  <si>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</si>
  <si>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</si>
  <si>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</si>
  <si>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</si>
  <si>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</si>
  <si>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</si>
  <si>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</si>
  <si>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</si>
  <si>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</si>
  <si>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</si>
  <si>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</si>
  <si>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</si>
  <si>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</si>
  <si>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</si>
  <si>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</si>
  <si>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</si>
  <si>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</si>
  <si>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</si>
  <si>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</si>
  <si>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</si>
  <si>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</si>
  <si>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</si>
  <si>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</si>
  <si>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</si>
  <si>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</si>
  <si>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</si>
  <si>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</si>
  <si>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</si>
  <si>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</si>
  <si>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</si>
  <si>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</si>
  <si>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</si>
  <si>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</si>
  <si>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</si>
  <si>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</si>
  <si>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</si>
  <si>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</si>
  <si>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</si>
  <si>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</si>
  <si>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</si>
  <si>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</si>
  <si>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</si>
  <si>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</si>
  <si>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</si>
  <si>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</si>
  <si>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</si>
  <si>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</si>
  <si>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</si>
  <si>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</si>
  <si>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</si>
  <si>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</si>
  <si>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</si>
  <si>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</si>
  <si>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</si>
  <si>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</si>
  <si>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</si>
  <si>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</si>
  <si>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</si>
  <si>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</si>
  <si>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</si>
  <si>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</si>
  <si>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</si>
  <si>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</si>
  <si>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</si>
  <si>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</si>
  <si>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</si>
  <si>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</si>
  <si>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</si>
  <si>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</si>
  <si>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</si>
  <si>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</si>
  <si>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</si>
  <si>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</si>
  <si>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</si>
  <si>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</si>
  <si>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</si>
  <si>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</si>
  <si>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</si>
  <si>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</si>
  <si>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</si>
  <si>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</si>
  <si>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</si>
  <si>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</si>
  <si>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</si>
  <si>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</si>
  <si>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</si>
  <si>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</si>
  <si>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</si>
  <si>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</si>
  <si>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</si>
  <si>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</si>
  <si>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</si>
  <si>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</si>
  <si>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</si>
  <si>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</si>
  <si>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</si>
  <si>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</si>
  <si>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</si>
  <si>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</si>
  <si>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</si>
  <si>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</si>
  <si>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</si>
  <si>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</si>
  <si>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</si>
  <si>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</si>
  <si>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</si>
  <si>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</si>
  <si>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</si>
  <si>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</si>
  <si>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</si>
  <si>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</si>
  <si>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</si>
  <si>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</si>
  <si>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</si>
  <si>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</si>
  <si>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</si>
  <si>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</si>
  <si>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</si>
  <si>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</si>
  <si>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</si>
  <si>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</si>
  <si>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</si>
  <si>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</si>
  <si>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</si>
  <si>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</si>
  <si>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</si>
  <si>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</si>
  <si>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</si>
  <si>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</si>
  <si>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</si>
  <si>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</si>
  <si>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</si>
  <si>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</si>
  <si>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</si>
  <si>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</si>
  <si>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</si>
  <si>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</si>
  <si>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</si>
  <si>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</si>
  <si>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</si>
  <si>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</si>
  <si>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</si>
  <si>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</si>
  <si>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</si>
  <si>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</si>
  <si>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</si>
  <si>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</si>
  <si>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</si>
  <si>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</si>
  <si>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</si>
  <si>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</si>
  <si>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</si>
  <si>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</si>
  <si>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</si>
  <si>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</si>
  <si>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</si>
  <si>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</si>
  <si>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</si>
  <si>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</si>
  <si>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</si>
  <si>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</si>
  <si>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</si>
  <si>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</si>
  <si>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</si>
  <si>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</si>
  <si>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</si>
  <si>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</si>
  <si>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</si>
  <si>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</si>
  <si>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</si>
  <si>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</si>
  <si>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</si>
  <si>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</si>
  <si>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</si>
  <si>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</si>
  <si>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</si>
  <si>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</si>
  <si>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</si>
  <si>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</si>
  <si>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</si>
  <si>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</si>
  <si>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</si>
  <si>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</si>
  <si>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</si>
  <si>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</si>
  <si>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</si>
  <si>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</si>
  <si>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</si>
  <si>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</si>
  <si>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</si>
  <si>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</si>
  <si>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</si>
  <si>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</si>
  <si>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</si>
  <si>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</si>
  <si>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</si>
  <si>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</si>
  <si>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</si>
  <si>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</si>
  <si>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</si>
  <si>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</si>
  <si>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</si>
  <si>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</si>
  <si>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</si>
  <si>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</si>
  <si>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</si>
  <si>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</si>
  <si>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</si>
  <si>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</si>
  <si>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</si>
  <si>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</si>
  <si>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</si>
  <si>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</si>
  <si>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</si>
  <si>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</si>
  <si>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</si>
  <si>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</si>
  <si>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</si>
  <si>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</si>
  <si>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</si>
  <si>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</si>
  <si>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</si>
  <si>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</si>
  <si>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</si>
  <si>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</si>
  <si>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</si>
  <si>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</si>
  <si>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</si>
  <si>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</si>
  <si>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</si>
  <si>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</si>
  <si>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</si>
  <si>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</si>
  <si>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</si>
  <si>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</si>
  <si>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</si>
  <si>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</si>
  <si>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</si>
  <si>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</si>
  <si>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</si>
  <si>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</si>
  <si>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</si>
  <si>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</si>
  <si>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</si>
  <si>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</si>
  <si>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</si>
  <si>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</si>
  <si>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</si>
  <si>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</si>
  <si>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</si>
  <si>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</si>
  <si>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</si>
  <si>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</si>
  <si>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</si>
  <si>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</si>
  <si>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</si>
  <si>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</si>
  <si>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</si>
  <si>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</si>
  <si>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</si>
  <si>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</si>
  <si>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</si>
  <si>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</si>
  <si>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</si>
  <si>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</si>
  <si>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</si>
  <si>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</si>
  <si>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</si>
  <si>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</si>
  <si>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</si>
  <si>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</si>
  <si>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</si>
  <si>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</si>
  <si>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</si>
  <si>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</si>
  <si>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</si>
  <si>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</si>
  <si>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</si>
  <si>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</si>
  <si>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</si>
  <si>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</si>
  <si>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</si>
  <si>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</si>
  <si>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</si>
  <si>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</si>
  <si>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</si>
  <si>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</si>
  <si>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</si>
  <si>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</si>
  <si>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</si>
  <si>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</si>
  <si>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</si>
  <si>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</si>
  <si>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</si>
  <si>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</si>
  <si>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</si>
  <si>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</si>
  <si>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</si>
  <si>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</si>
  <si>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</si>
  <si>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</si>
  <si>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</si>
  <si>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</si>
  <si>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</si>
  <si>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</si>
  <si>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</si>
  <si>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</si>
  <si>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</si>
  <si>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</si>
  <si>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</si>
  <si>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</si>
  <si>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</si>
  <si>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</si>
  <si>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</si>
  <si>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</si>
  <si>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</si>
  <si>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</si>
  <si>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</si>
  <si>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</si>
  <si>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</si>
  <si>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</si>
  <si>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</si>
  <si>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</si>
  <si>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</si>
  <si>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</si>
  <si>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</si>
  <si>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</si>
  <si>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</si>
  <si>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</si>
  <si>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</si>
  <si>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</si>
  <si>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</si>
  <si>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</si>
  <si>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</si>
  <si>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</si>
  <si>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</si>
  <si>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</si>
  <si>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</si>
  <si>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</si>
  <si>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</si>
  <si>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</si>
  <si>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</si>
  <si>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</si>
  <si>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</si>
  <si>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</si>
  <si>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</si>
  <si>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</si>
  <si>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</si>
  <si>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</si>
  <si>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</si>
  <si>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</si>
  <si>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</si>
  <si>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</si>
  <si>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</si>
  <si>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</si>
  <si>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</si>
  <si>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</si>
  <si>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</si>
  <si>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</si>
  <si>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</si>
  <si>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</si>
  <si>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</si>
  <si>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</si>
  <si>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</si>
  <si>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</si>
  <si>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</si>
  <si>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</si>
  <si>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</si>
  <si>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</si>
  <si>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</si>
  <si>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</si>
  <si>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</si>
  <si>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</si>
  <si>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</si>
  <si>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</si>
  <si>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</si>
  <si>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</si>
  <si>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</si>
  <si>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</si>
  <si>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</si>
  <si>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</si>
  <si>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</si>
  <si>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</si>
  <si>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</si>
  <si>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</si>
  <si>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</si>
  <si>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</si>
  <si>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</si>
  <si>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</si>
  <si>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</si>
  <si>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</si>
  <si>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</si>
  <si>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</si>
  <si>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</si>
  <si>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</si>
  <si>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</si>
  <si>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</si>
  <si>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</si>
  <si>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</si>
  <si>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</si>
  <si>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</si>
  <si>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</si>
  <si>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</si>
  <si>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</si>
  <si>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</si>
  <si>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</si>
  <si>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</si>
  <si>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</si>
  <si>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</si>
  <si>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</si>
  <si>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</si>
  <si>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</si>
  <si>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</si>
  <si>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</si>
  <si>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</si>
  <si>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</si>
  <si>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</si>
  <si>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</si>
  <si>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</si>
  <si>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</si>
  <si>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</si>
  <si>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</si>
  <si>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</si>
  <si>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</si>
  <si>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</si>
  <si>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</si>
  <si>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</si>
  <si>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</si>
  <si>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</si>
  <si>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</si>
  <si>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</si>
  <si>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</si>
  <si>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</si>
  <si>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</si>
  <si>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</si>
  <si>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</si>
  <si>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</si>
  <si>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</si>
  <si>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</si>
  <si>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</si>
  <si>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</si>
  <si>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</si>
  <si>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</si>
  <si>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</si>
  <si>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</si>
  <si>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</si>
  <si>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</si>
  <si>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</si>
  <si>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</si>
  <si>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</si>
  <si>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</si>
  <si>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</si>
  <si>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</si>
  <si>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</si>
  <si>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</si>
  <si>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</si>
  <si>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</si>
  <si>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</si>
  <si>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</si>
  <si>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</si>
  <si>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</si>
  <si>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</si>
  <si>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</si>
  <si>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</si>
  <si>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</si>
  <si>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</si>
  <si>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</si>
  <si>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</si>
  <si>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</si>
  <si>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</si>
  <si>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</si>
  <si>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</si>
  <si>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</si>
  <si>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</si>
  <si>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</si>
  <si>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</si>
  <si>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</si>
  <si>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</si>
  <si>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</si>
  <si>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</si>
  <si>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</si>
  <si>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</si>
  <si>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</si>
  <si>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</si>
  <si>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</si>
  <si>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</si>
  <si>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</si>
  <si>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</si>
  <si>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</si>
  <si>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</si>
  <si>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</si>
  <si>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</si>
  <si>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</si>
  <si>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</si>
  <si>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</si>
  <si>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</si>
  <si>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</si>
  <si>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</si>
  <si>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</si>
  <si>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</si>
  <si>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</si>
  <si>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</si>
  <si>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</si>
  <si>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</si>
  <si>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</si>
  <si>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</si>
  <si>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</si>
  <si>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</si>
  <si>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</si>
  <si>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</si>
  <si>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</si>
  <si>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</si>
  <si>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</si>
  <si>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</si>
  <si>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</si>
  <si>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</si>
  <si>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</si>
  <si>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</si>
  <si>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</si>
  <si>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</si>
  <si>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</si>
  <si>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</si>
  <si>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</si>
  <si>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</si>
  <si>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</si>
  <si>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</si>
  <si>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</si>
  <si>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</si>
  <si>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</si>
  <si>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</si>
  <si>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</si>
  <si>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</si>
  <si>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</si>
  <si>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</si>
  <si>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</si>
  <si>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</si>
  <si>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</si>
  <si>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</si>
  <si>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</si>
  <si>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</si>
  <si>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</si>
  <si>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</si>
  <si>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</si>
  <si>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</si>
  <si>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</si>
  <si>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</si>
  <si>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</si>
  <si>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</si>
  <si>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</si>
  <si>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</si>
  <si>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</si>
  <si>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</si>
  <si>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</si>
  <si>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</si>
  <si>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</si>
  <si>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</si>
  <si>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</si>
  <si>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</si>
  <si>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</si>
  <si>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</si>
  <si>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</si>
  <si>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</si>
  <si>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</si>
  <si>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</si>
  <si>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</si>
  <si>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</si>
  <si>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</si>
  <si>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</si>
  <si>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</si>
  <si>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</si>
  <si>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</si>
  <si>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</si>
  <si>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</si>
  <si>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</si>
  <si>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</si>
  <si>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</si>
  <si>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</si>
  <si>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</si>
  <si>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</si>
  <si>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</si>
  <si>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</si>
  <si>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</si>
  <si>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</si>
  <si>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</si>
  <si>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</si>
  <si>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</si>
  <si>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</si>
  <si>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</si>
  <si>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</si>
  <si>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</si>
  <si>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</si>
  <si>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</si>
  <si>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</si>
  <si>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</si>
  <si>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</si>
  <si>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</si>
  <si>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</si>
  <si>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</si>
  <si>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</si>
  <si>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</si>
  <si>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</si>
  <si>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</si>
  <si>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</si>
  <si>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</si>
  <si>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</si>
  <si>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</si>
  <si>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</si>
  <si>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</si>
  <si>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</si>
  <si>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</si>
  <si>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</si>
  <si>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</si>
  <si>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</si>
  <si>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</si>
  <si>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</si>
  <si>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</si>
  <si>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</si>
  <si>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</si>
  <si>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</si>
  <si>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</si>
  <si>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</si>
  <si>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</si>
  <si>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</si>
  <si>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</si>
  <si>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</si>
  <si>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</si>
  <si>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</si>
  <si>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</si>
  <si>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</si>
  <si>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</si>
  <si>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</si>
  <si>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</si>
  <si>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</si>
  <si>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</si>
  <si>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</si>
  <si>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</si>
  <si>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</si>
  <si>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</si>
  <si>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</si>
  <si>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</si>
  <si>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</si>
  <si>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</si>
  <si>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</si>
  <si>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</si>
  <si>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</si>
  <si>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</si>
  <si>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</si>
  <si>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</si>
  <si>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</si>
  <si>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</si>
  <si>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</si>
  <si>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</si>
  <si>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</si>
  <si>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</si>
  <si>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</si>
  <si>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</si>
  <si>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</si>
  <si>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</si>
  <si>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</si>
  <si>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</si>
  <si>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</si>
  <si>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</si>
  <si>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</si>
  <si>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</si>
  <si>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</si>
  <si>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</si>
  <si>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</si>
  <si>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</si>
  <si>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</si>
  <si>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</si>
  <si>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</si>
  <si>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</si>
  <si>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</si>
  <si>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</si>
  <si>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</si>
  <si>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</si>
  <si>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</si>
  <si>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</si>
  <si>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</si>
  <si>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</si>
  <si>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</si>
  <si>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</si>
  <si>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</si>
  <si>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</si>
  <si>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</si>
  <si>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</si>
  <si>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</si>
  <si>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</si>
  <si>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</si>
  <si>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</si>
  <si>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</si>
  <si>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</si>
  <si>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</si>
  <si>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</si>
  <si>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</si>
  <si>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</si>
  <si>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</si>
  <si>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</si>
  <si>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</si>
  <si>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</si>
  <si>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</si>
  <si>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</si>
  <si>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</si>
  <si>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</si>
  <si>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</si>
  <si>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</si>
  <si>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</si>
  <si>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</si>
  <si>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</si>
  <si>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</si>
  <si>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</si>
  <si>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</si>
  <si>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</si>
  <si>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</si>
  <si>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</si>
  <si>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</si>
  <si>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</si>
  <si>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</si>
  <si>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</si>
  <si>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</si>
  <si>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</si>
  <si>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</si>
  <si>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</si>
  <si>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</si>
  <si>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</si>
  <si>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</si>
  <si>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</si>
  <si>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</si>
  <si>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</si>
  <si>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</si>
  <si>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</si>
  <si>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</si>
  <si>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</si>
  <si>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</si>
  <si>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</si>
  <si>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</si>
  <si>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</si>
  <si>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</si>
  <si>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</si>
  <si>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</si>
  <si>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</si>
  <si>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</si>
  <si>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</si>
  <si>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</si>
  <si>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</si>
  <si>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</si>
  <si>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</si>
  <si>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</si>
  <si>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</si>
  <si>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</si>
  <si>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</si>
  <si>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</si>
  <si>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</si>
  <si>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</si>
  <si>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</si>
  <si>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</si>
  <si>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</si>
  <si>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</si>
  <si>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</si>
  <si>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</si>
  <si>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</si>
  <si>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</si>
  <si>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</si>
  <si>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</si>
  <si>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</si>
  <si>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</si>
  <si>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</si>
  <si>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</si>
  <si>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</si>
  <si>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</si>
  <si>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</si>
  <si>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</si>
  <si>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</si>
  <si>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</si>
  <si>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</si>
  <si>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</si>
  <si>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</si>
  <si>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</si>
  <si>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</si>
  <si>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</si>
  <si>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</si>
  <si>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</si>
  <si>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</si>
  <si>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</si>
  <si>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</si>
  <si>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</si>
  <si>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</si>
  <si>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</si>
  <si>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</si>
  <si>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</si>
  <si>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</si>
  <si>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</si>
  <si>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</si>
  <si>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</si>
  <si>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</si>
  <si>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</si>
  <si>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</si>
  <si>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</si>
  <si>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</si>
  <si>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</si>
  <si>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</si>
  <si>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</si>
  <si>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</si>
  <si>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</si>
  <si>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</si>
  <si>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</si>
  <si>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</si>
  <si>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</si>
  <si>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</si>
  <si>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</si>
  <si>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</si>
  <si>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</si>
  <si>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</si>
  <si>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</si>
  <si>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</si>
  <si>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</si>
  <si>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</si>
  <si>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</si>
  <si>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</si>
  <si>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</si>
  <si>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</si>
  <si>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</si>
  <si>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</si>
  <si>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</si>
  <si>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</si>
  <si>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</si>
  <si>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</si>
  <si>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</si>
  <si>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</si>
  <si>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</si>
  <si>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</si>
  <si>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</si>
  <si>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</si>
  <si>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</si>
  <si>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</si>
  <si>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</si>
  <si>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</si>
  <si>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</si>
  <si>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</si>
  <si>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</si>
  <si>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</si>
  <si>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</si>
  <si>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</si>
  <si>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</si>
  <si>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</si>
  <si>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</si>
  <si>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</si>
  <si>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</si>
  <si>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</si>
  <si>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</si>
  <si>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</si>
  <si>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</si>
  <si>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</si>
  <si>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</si>
  <si>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</si>
  <si>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</si>
  <si>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</si>
  <si>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</si>
  <si>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</si>
  <si>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</si>
  <si>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</si>
  <si>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</si>
  <si>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</si>
  <si>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</si>
  <si>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</si>
  <si>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</si>
  <si>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</si>
  <si>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</si>
  <si>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</si>
  <si>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</si>
  <si>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</si>
  <si>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</si>
  <si>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</si>
  <si>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</si>
  <si>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</si>
  <si>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</si>
  <si>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</si>
  <si>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</si>
  <si>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</si>
  <si>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</si>
  <si>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</si>
  <si>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</si>
  <si>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</si>
  <si>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</si>
  <si>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</si>
  <si>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</si>
  <si>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</si>
  <si>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</si>
  <si>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</si>
  <si>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</si>
  <si>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</si>
  <si>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</si>
  <si>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</si>
  <si>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</si>
  <si>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</si>
  <si>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</si>
  <si>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</si>
  <si>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</si>
  <si>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</si>
  <si>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</si>
  <si>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</si>
  <si>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</si>
  <si>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</si>
  <si>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</si>
  <si>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</si>
  <si>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</si>
  <si>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</si>
  <si>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</si>
  <si>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</si>
  <si>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</si>
  <si>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</si>
  <si>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</si>
  <si>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</si>
  <si>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</si>
  <si>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</si>
  <si>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</si>
  <si>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</si>
  <si>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</si>
  <si>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</si>
  <si>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</si>
  <si>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</si>
  <si>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</si>
  <si>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</si>
  <si>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</si>
  <si>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</si>
  <si>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</si>
  <si>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</si>
  <si>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</si>
  <si>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</si>
  <si>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</si>
  <si>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</si>
  <si>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</si>
  <si>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</si>
  <si>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</si>
  <si>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</si>
  <si>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</si>
  <si>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</si>
  <si>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</si>
  <si>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</si>
  <si>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</si>
  <si>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</si>
  <si>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</si>
  <si>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</si>
  <si>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</si>
  <si>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</si>
  <si>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</si>
  <si>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</si>
  <si>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</si>
  <si>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</si>
  <si>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</si>
  <si>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</si>
  <si>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</si>
  <si>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</si>
  <si>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</si>
  <si>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</si>
  <si>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</si>
  <si>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</si>
  <si>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</si>
  <si>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</si>
  <si>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</si>
  <si>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</si>
  <si>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</si>
  <si>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</si>
  <si>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</si>
  <si>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</si>
  <si>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</si>
  <si>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</si>
  <si>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</si>
  <si>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</si>
  <si>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</si>
  <si>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</si>
  <si>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</si>
  <si>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</si>
  <si>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</si>
  <si>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</si>
  <si>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</si>
  <si>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</si>
  <si>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</si>
  <si>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</si>
  <si>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</si>
  <si>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</si>
  <si>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</si>
  <si>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</si>
  <si>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</si>
  <si>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</si>
  <si>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</si>
  <si>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</si>
  <si>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</si>
  <si>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</si>
  <si>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</si>
  <si>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</si>
  <si>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</si>
  <si>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</si>
  <si>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</si>
  <si>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</si>
  <si>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</si>
  <si>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</si>
  <si>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</si>
  <si>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</si>
  <si>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</si>
  <si>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</si>
  <si>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</si>
  <si>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</si>
  <si>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</si>
  <si>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</si>
  <si>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</si>
  <si>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</si>
  <si>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</si>
  <si>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</si>
  <si>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</si>
  <si>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</si>
  <si>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</si>
  <si>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</si>
  <si>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</si>
  <si>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</si>
  <si>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</si>
  <si>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</si>
  <si>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</si>
  <si>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</si>
  <si>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</si>
  <si>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</si>
  <si>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</si>
  <si>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</si>
  <si>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</si>
  <si>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</si>
  <si>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</si>
  <si>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</si>
  <si>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</si>
  <si>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</si>
  <si>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</si>
  <si>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</si>
  <si>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</si>
  <si>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</si>
  <si>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</si>
  <si>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</si>
  <si>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</si>
  <si>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</si>
  <si>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</si>
  <si>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</si>
  <si>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</si>
  <si>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</si>
  <si>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</si>
  <si>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</si>
  <si>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</si>
  <si>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</si>
  <si>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</si>
  <si>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</si>
  <si>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</si>
  <si>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</si>
  <si>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</si>
  <si>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</si>
  <si>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</si>
  <si>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</si>
  <si>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</si>
  <si>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</si>
  <si>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</si>
  <si>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</si>
  <si>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</si>
  <si>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</si>
  <si>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</si>
  <si>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</si>
  <si>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</si>
  <si>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</si>
  <si>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</si>
  <si>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</si>
  <si>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</si>
  <si>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</si>
  <si>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</si>
  <si>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</si>
  <si>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</si>
  <si>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</si>
  <si>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</si>
  <si>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</si>
  <si>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</si>
  <si>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</si>
  <si>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</si>
  <si>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</si>
  <si>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</si>
  <si>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</si>
  <si>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</si>
  <si>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</si>
  <si>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</si>
  <si>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</si>
  <si>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</si>
  <si>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</si>
  <si>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</si>
  <si>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</si>
  <si>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</si>
  <si>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</si>
  <si>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</si>
  <si>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</si>
  <si>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</si>
  <si>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</si>
  <si>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</si>
  <si>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</si>
  <si>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</si>
  <si>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</si>
  <si>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</si>
  <si>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</si>
  <si>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</si>
  <si>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</si>
  <si>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</si>
  <si>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</si>
  <si>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</si>
  <si>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</si>
  <si>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</si>
  <si>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</si>
  <si>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</si>
  <si>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</si>
  <si>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</si>
  <si>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</si>
  <si>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</si>
  <si>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</si>
  <si>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</si>
  <si>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</si>
  <si>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</si>
  <si>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</si>
  <si>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</si>
  <si>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</si>
  <si>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</si>
  <si>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</si>
  <si>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</si>
  <si>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</si>
  <si>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</si>
  <si>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</si>
  <si>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</si>
  <si>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</si>
  <si>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</si>
  <si>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</si>
  <si>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</si>
  <si>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</si>
  <si>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</si>
  <si>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</si>
  <si>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</si>
  <si>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</si>
  <si>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</si>
  <si>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</si>
  <si>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</si>
  <si>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</si>
  <si>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</si>
  <si>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</si>
  <si>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</si>
  <si>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</si>
  <si>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</si>
  <si>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</si>
  <si>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</si>
  <si>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</si>
  <si>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</si>
  <si>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</si>
  <si>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</si>
  <si>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</si>
  <si>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</si>
  <si>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</si>
  <si>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</si>
  <si>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</si>
  <si>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</si>
  <si>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</si>
  <si>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</si>
  <si>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</si>
  <si>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</si>
  <si>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</si>
  <si>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</si>
  <si>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</si>
  <si>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</si>
  <si>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</si>
  <si>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</si>
  <si>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</si>
  <si>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</si>
  <si>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</si>
  <si>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</si>
  <si>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</si>
  <si>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</si>
  <si>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</si>
  <si>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</si>
  <si>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</si>
  <si>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</si>
  <si>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</si>
  <si>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</si>
  <si>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</si>
  <si>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</si>
  <si>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</si>
  <si>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</si>
  <si>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</si>
  <si>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</si>
  <si>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</si>
  <si>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</si>
  <si>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</si>
  <si>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</si>
  <si>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</si>
  <si>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</si>
  <si>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</si>
  <si>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</si>
  <si>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</si>
  <si>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</si>
  <si>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</si>
  <si>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</si>
  <si>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</si>
  <si>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</si>
  <si>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</si>
  <si>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</si>
  <si>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</si>
  <si>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</si>
  <si>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</si>
  <si>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</si>
  <si>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</si>
  <si>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</si>
  <si>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</si>
  <si>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</si>
  <si>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</si>
  <si>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</si>
  <si>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</si>
  <si>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</si>
  <si>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</si>
  <si>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</si>
  <si>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</si>
  <si>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</si>
  <si>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</si>
  <si>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</si>
  <si>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</si>
  <si>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</si>
  <si>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</si>
  <si>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</si>
  <si>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</si>
  <si>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</si>
  <si>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</si>
  <si>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</si>
  <si>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</si>
  <si>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</si>
  <si>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</si>
  <si>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</si>
  <si>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</si>
  <si>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</si>
  <si>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</si>
  <si>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</si>
  <si>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</si>
  <si>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</si>
  <si>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</si>
  <si>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</si>
  <si>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</si>
  <si>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</si>
  <si>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</si>
  <si>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</si>
  <si>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Wieland Chase, LLC</t>
  </si>
  <si>
    <t>C36000 Alloy Leaded Brass Rod</t>
  </si>
  <si>
    <t>C36000 Alloy Leaded Brass Rod
Lead average 2.66% (ASTM 2.5-3.0%)</t>
  </si>
  <si>
    <t>C34500 Alloy Leaded Brass Rod</t>
  </si>
  <si>
    <t>C34500 Alloy Leaded Brass Rod
Lead average 1.67% (ASTM 1.5-2.5%)</t>
  </si>
  <si>
    <t>C35300 Alloy Leaded Brass Rod</t>
  </si>
  <si>
    <t>C35300 Alloy Leaded Brass Rod
Lead average 1.67% (ASTM 1.5-2.5%)</t>
  </si>
  <si>
    <t>C36300 Alloy Low Lead Brass Rod</t>
  </si>
  <si>
    <t>C36300 Alloy Low Lead Brass Rod
Lead average 0.55% (ASTM 0.25-0.7%)</t>
  </si>
  <si>
    <t>C37000 Alloy Leaded Brass Rod</t>
  </si>
  <si>
    <t>C37000 Alloy Leaded Brass Rod
Lead average 1.10% (ASTM 0.7-1.5%)</t>
  </si>
  <si>
    <t>C37700 Alloy Leaded Brass Rod</t>
  </si>
  <si>
    <t>C37700 Alloy Leaded Brass Rod
Lead average 1.65% (ASTM 1.5-2.5%)</t>
  </si>
  <si>
    <t>C27450 Alloy Low Lead Brass</t>
  </si>
  <si>
    <t>C27450 Alloy Low Lead Brass Rod
Lead average 0.18% (ASTM 0.25% Maximum)</t>
  </si>
  <si>
    <t>14212 Selwyn Drive, Montpelier, OH 43543</t>
  </si>
  <si>
    <t>Larry Muller</t>
  </si>
  <si>
    <t>Jack Horner</t>
  </si>
  <si>
    <t>jack.horner@wieland.com</t>
  </si>
  <si>
    <t>(419) 485-8967</t>
  </si>
  <si>
    <t>Not a tramp element in our scrap stream and is not intentionally added</t>
  </si>
  <si>
    <t>Tin is considered to be a contaminent in our brass. All purchased materials containing tin outside of our residual element limit of 0.25% maximum are rejected at our incoming inspection operation. Tin is not intentionally added to our products.</t>
  </si>
  <si>
    <t>Senior Technical Advisor</t>
  </si>
  <si>
    <t>larry.muller@wieland.com</t>
  </si>
  <si>
    <t>(419) 485-8932</t>
  </si>
  <si>
    <t>C69300 Alloy Lead-Free Brass</t>
  </si>
  <si>
    <t>ASTM B371/B371M-19 cold drawn in sizes ranging from 0.375 - 2.500"</t>
  </si>
  <si>
    <t>ASTM B16/16M-19 cold drawn in sizes ranging from 0.234 - 4.500"</t>
  </si>
  <si>
    <t>ASTM B453/453M-19 cold drawn in sizes ranging from 0.234 - 4.500"</t>
  </si>
  <si>
    <t>ASTM B124/124M-19a &amp; ASTM B981/B981M-19 cold drawn in sizes ranging from 0.234 - 4.500"</t>
  </si>
  <si>
    <t>ASTM B124/124M-19a &amp; ASTM B927/B927M-17 cold drawn in sizes ranging from 0.234 - 4.500"</t>
  </si>
  <si>
    <t>C87850 Alloy Lead-Free Brass</t>
  </si>
  <si>
    <t>ASTM B30-16 ingot.</t>
  </si>
  <si>
    <t>C69300 Alloy Lead-Free Brass Rod                          Lead average 0.055% (ASTM 0.09% maximum)</t>
  </si>
  <si>
    <t>C87850 Alloy Lead-Free Brass Ingot                      Lead average 0.027% (ASTM 0.09% maximum)</t>
  </si>
  <si>
    <t>C698500 Alloy Lead-Free Brass</t>
  </si>
  <si>
    <t>C69850 Alloy Lead-Free Brass Rod                          Lead average 0.040% (ASTM 0.09% maximum)</t>
  </si>
  <si>
    <t>C35000 Alloy Leaded Brass Rod</t>
  </si>
  <si>
    <t>C35000 Alloy Leaded Brass Rod
Lead average 1.67% (ASTM 0.8-2.0%)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</si>
</sst>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49" fontId="15" fillId="33" borderId="37" xfId="0" applyNumberFormat="1" applyFont="1" applyFill="1" applyBorder="1" applyAlignment="1" applyProtection="1">
      <alignment horizontal="left" vertical="center" wrapText="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0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2383246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434612</xdr:colOff>
      <xdr:row>3</xdr:row>
      <xdr:rowOff>98516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31" activePane="bottomRight" state="frozen"/>
      <selection activeCell="A4" sqref="A4"/>
      <selection pane="topRight" activeCell="A4" sqref="A4"/>
      <selection pane="bottomLeft" activeCell="A4" sqref="A4"/>
      <selection pane="bottomRight" activeCell="B51" sqref="B51"/>
    </sheetView>
  </sheetViews>
  <sheetFormatPr defaultColWidth="9" defaultRowHeight="12.6"/>
  <cols>
    <col min="1" max="1" width="0.9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90625" style="113" customWidth="1"/>
    <col min="8" max="16384" width="9" style="113"/>
  </cols>
  <sheetData>
    <row r="1" spans="1:7" ht="13.2" thickTop="1">
      <c r="A1" s="9"/>
      <c r="B1" s="10"/>
      <c r="C1" s="10"/>
      <c r="D1" s="207"/>
      <c r="E1" s="10"/>
      <c r="F1" s="10"/>
      <c r="G1" s="11"/>
    </row>
    <row r="2" spans="1:7">
      <c r="A2" s="358"/>
      <c r="B2" s="38" t="s">
        <v>870</v>
      </c>
      <c r="C2" s="36"/>
      <c r="D2" s="208"/>
      <c r="E2" s="3"/>
      <c r="F2" s="36"/>
      <c r="G2" s="34"/>
    </row>
    <row r="3" spans="1:7">
      <c r="A3" s="358"/>
      <c r="B3" s="5" t="s">
        <v>862</v>
      </c>
      <c r="C3" s="6"/>
      <c r="D3" s="209"/>
      <c r="E3" s="3"/>
      <c r="F3" s="6"/>
      <c r="G3" s="34"/>
    </row>
    <row r="4" spans="1:7" ht="15">
      <c r="A4" s="358"/>
      <c r="B4" s="41" t="s">
        <v>872</v>
      </c>
      <c r="C4" s="7"/>
      <c r="D4" s="210"/>
      <c r="E4" s="3"/>
      <c r="F4" s="7"/>
      <c r="G4" s="34"/>
    </row>
    <row r="5" spans="1:7" ht="13.2">
      <c r="A5" s="358"/>
      <c r="B5" s="40" t="s">
        <v>1063</v>
      </c>
      <c r="C5" s="4"/>
      <c r="D5" s="211"/>
      <c r="E5" s="3"/>
      <c r="F5" s="4"/>
      <c r="G5" s="34"/>
    </row>
    <row r="6" spans="1:7">
      <c r="A6" s="358"/>
      <c r="B6" s="8"/>
      <c r="C6" s="8"/>
      <c r="D6" s="212"/>
      <c r="E6" s="8"/>
      <c r="F6" s="8"/>
      <c r="G6" s="34"/>
    </row>
    <row r="7" spans="1:7">
      <c r="A7" s="358"/>
      <c r="B7" s="8"/>
      <c r="C7" s="8"/>
      <c r="D7" s="212"/>
      <c r="E7" s="8"/>
      <c r="F7" s="8"/>
      <c r="G7" s="34"/>
    </row>
    <row r="8" spans="1:7">
      <c r="A8" s="358"/>
      <c r="B8" s="8"/>
      <c r="C8" s="8"/>
      <c r="D8" s="212"/>
      <c r="E8" s="8"/>
      <c r="F8" s="8"/>
      <c r="G8" s="34"/>
    </row>
    <row r="9" spans="1:7">
      <c r="A9" s="358"/>
      <c r="B9" s="361" t="s">
        <v>873</v>
      </c>
      <c r="C9" s="361"/>
      <c r="D9" s="361"/>
      <c r="E9" s="361"/>
      <c r="F9" s="361"/>
      <c r="G9" s="34"/>
    </row>
    <row r="10" spans="1:7" ht="27" customHeight="1">
      <c r="A10" s="358"/>
      <c r="B10" s="362" t="s">
        <v>448</v>
      </c>
      <c r="C10" s="362"/>
      <c r="D10" s="362"/>
      <c r="E10" s="362"/>
      <c r="F10" s="362"/>
      <c r="G10" s="34"/>
    </row>
    <row r="11" spans="1:7" ht="27" customHeight="1">
      <c r="A11" s="358"/>
      <c r="B11" s="363"/>
      <c r="C11" s="363"/>
      <c r="D11" s="363"/>
      <c r="E11" s="363"/>
      <c r="F11" s="363"/>
      <c r="G11" s="34"/>
    </row>
    <row r="12" spans="1:7">
      <c r="A12" s="358"/>
      <c r="B12" s="42" t="s">
        <v>871</v>
      </c>
      <c r="C12" s="43" t="s">
        <v>874</v>
      </c>
      <c r="D12" s="213" t="s">
        <v>875</v>
      </c>
      <c r="E12" s="43" t="s">
        <v>628</v>
      </c>
      <c r="F12" s="43" t="s">
        <v>629</v>
      </c>
      <c r="G12" s="34"/>
    </row>
    <row r="13" spans="1:7" ht="20.399999999999999">
      <c r="A13" s="358"/>
      <c r="B13" s="2">
        <v>1</v>
      </c>
      <c r="C13" s="37" t="s">
        <v>1111</v>
      </c>
      <c r="D13" s="39" t="s">
        <v>899</v>
      </c>
      <c r="E13" s="196" t="s">
        <v>876</v>
      </c>
      <c r="F13" s="196"/>
      <c r="G13" s="34"/>
    </row>
    <row r="14" spans="1:7" ht="30.6">
      <c r="A14" s="358"/>
      <c r="B14" s="2">
        <v>2</v>
      </c>
      <c r="C14" s="37" t="s">
        <v>1111</v>
      </c>
      <c r="D14" s="39" t="s">
        <v>1048</v>
      </c>
      <c r="E14" s="196" t="s">
        <v>540</v>
      </c>
      <c r="F14" s="196" t="s">
        <v>541</v>
      </c>
      <c r="G14" s="34"/>
    </row>
    <row r="15" spans="1:7" ht="89.1" customHeight="1">
      <c r="A15" s="358"/>
      <c r="B15" s="364">
        <v>2.0099999999999998</v>
      </c>
      <c r="C15" s="355" t="s">
        <v>1111</v>
      </c>
      <c r="D15" s="367" t="s">
        <v>2358</v>
      </c>
      <c r="E15" s="197" t="s">
        <v>630</v>
      </c>
      <c r="F15" s="197" t="s">
        <v>633</v>
      </c>
      <c r="G15" s="34"/>
    </row>
    <row r="16" spans="1:7" ht="99" customHeight="1">
      <c r="A16" s="358"/>
      <c r="B16" s="365"/>
      <c r="C16" s="356"/>
      <c r="D16" s="368"/>
      <c r="E16" s="198"/>
      <c r="F16" s="198" t="s">
        <v>631</v>
      </c>
      <c r="G16" s="34"/>
    </row>
    <row r="17" spans="1:7" ht="63" customHeight="1">
      <c r="A17" s="358"/>
      <c r="B17" s="366"/>
      <c r="C17" s="357"/>
      <c r="D17" s="369"/>
      <c r="E17" s="37"/>
      <c r="F17" s="37" t="s">
        <v>632</v>
      </c>
      <c r="G17" s="34"/>
    </row>
    <row r="18" spans="1:7" ht="117" customHeight="1">
      <c r="A18" s="358"/>
      <c r="B18" s="364">
        <v>2.02</v>
      </c>
      <c r="C18" s="355" t="s">
        <v>1111</v>
      </c>
      <c r="D18" s="367" t="s">
        <v>2359</v>
      </c>
      <c r="E18" s="197" t="s">
        <v>449</v>
      </c>
      <c r="F18" s="197" t="s">
        <v>535</v>
      </c>
      <c r="G18" s="34"/>
    </row>
    <row r="19" spans="1:7" ht="71.099999999999994" customHeight="1">
      <c r="A19" s="358"/>
      <c r="B19" s="365"/>
      <c r="C19" s="356"/>
      <c r="D19" s="368"/>
      <c r="E19" s="198" t="s">
        <v>539</v>
      </c>
      <c r="F19" s="198" t="s">
        <v>450</v>
      </c>
      <c r="G19" s="34"/>
    </row>
    <row r="20" spans="1:7" ht="90.75" customHeight="1">
      <c r="A20" s="358"/>
      <c r="B20" s="365"/>
      <c r="C20" s="356"/>
      <c r="D20" s="368"/>
      <c r="E20" s="198"/>
      <c r="F20" s="198" t="s">
        <v>635</v>
      </c>
      <c r="G20" s="34"/>
    </row>
    <row r="21" spans="1:7" ht="74.25" customHeight="1">
      <c r="A21" s="358"/>
      <c r="B21" s="366"/>
      <c r="C21" s="357"/>
      <c r="D21" s="369"/>
      <c r="E21" s="37"/>
      <c r="F21" s="37" t="s">
        <v>634</v>
      </c>
      <c r="G21" s="34"/>
    </row>
    <row r="22" spans="1:7" ht="90" customHeight="1">
      <c r="A22" s="358"/>
      <c r="B22" s="349">
        <v>2.0299999999999998</v>
      </c>
      <c r="C22" s="349" t="s">
        <v>845</v>
      </c>
      <c r="D22" s="352" t="s">
        <v>2360</v>
      </c>
      <c r="E22" s="355" t="s">
        <v>447</v>
      </c>
      <c r="F22" s="197" t="s">
        <v>470</v>
      </c>
      <c r="G22" s="34"/>
    </row>
    <row r="23" spans="1:7" ht="109.5" customHeight="1">
      <c r="A23" s="358"/>
      <c r="B23" s="350"/>
      <c r="C23" s="350"/>
      <c r="D23" s="353"/>
      <c r="E23" s="356"/>
      <c r="F23" s="198" t="s">
        <v>846</v>
      </c>
      <c r="G23" s="34"/>
    </row>
    <row r="24" spans="1:7" ht="74.25" customHeight="1">
      <c r="A24" s="358"/>
      <c r="B24" s="351"/>
      <c r="C24" s="351"/>
      <c r="D24" s="354"/>
      <c r="E24" s="357"/>
      <c r="F24" s="37" t="s">
        <v>446</v>
      </c>
      <c r="G24" s="34"/>
    </row>
    <row r="25" spans="1:7" ht="72" customHeight="1">
      <c r="A25" s="358"/>
      <c r="B25" s="2" t="s">
        <v>468</v>
      </c>
      <c r="C25" s="37" t="s">
        <v>469</v>
      </c>
      <c r="D25" s="39" t="s">
        <v>2361</v>
      </c>
      <c r="E25" s="37" t="s">
        <v>2356</v>
      </c>
      <c r="F25" s="37" t="s">
        <v>471</v>
      </c>
      <c r="G25" s="34"/>
    </row>
    <row r="26" spans="1:7" ht="98.1" customHeight="1">
      <c r="A26" s="358"/>
      <c r="B26" s="370">
        <v>3</v>
      </c>
      <c r="C26" s="364" t="s">
        <v>72</v>
      </c>
      <c r="D26" s="367" t="s">
        <v>2362</v>
      </c>
      <c r="E26" s="355" t="s">
        <v>0</v>
      </c>
      <c r="F26" s="197" t="s">
        <v>66</v>
      </c>
      <c r="G26" s="34"/>
    </row>
    <row r="27" spans="1:7" ht="90" customHeight="1">
      <c r="A27" s="358"/>
      <c r="B27" s="371"/>
      <c r="C27" s="365"/>
      <c r="D27" s="368"/>
      <c r="E27" s="356"/>
      <c r="F27" s="198" t="s">
        <v>61</v>
      </c>
      <c r="G27" s="34"/>
    </row>
    <row r="28" spans="1:7" ht="19.350000000000001" customHeight="1">
      <c r="A28" s="358"/>
      <c r="B28" s="371"/>
      <c r="C28" s="365"/>
      <c r="D28" s="368"/>
      <c r="E28" s="356"/>
      <c r="F28" s="198" t="s">
        <v>62</v>
      </c>
      <c r="G28" s="34"/>
    </row>
    <row r="29" spans="1:7" ht="74.400000000000006" customHeight="1">
      <c r="A29" s="358"/>
      <c r="B29" s="371"/>
      <c r="C29" s="365"/>
      <c r="D29" s="368"/>
      <c r="E29" s="356"/>
      <c r="F29" s="198" t="s">
        <v>63</v>
      </c>
      <c r="G29" s="34"/>
    </row>
    <row r="30" spans="1:7" ht="62.4" customHeight="1">
      <c r="A30" s="358"/>
      <c r="B30" s="371"/>
      <c r="C30" s="365"/>
      <c r="D30" s="368"/>
      <c r="E30" s="356"/>
      <c r="F30" s="198" t="s">
        <v>64</v>
      </c>
      <c r="G30" s="34"/>
    </row>
    <row r="31" spans="1:7" ht="81" customHeight="1">
      <c r="A31" s="358"/>
      <c r="B31" s="371"/>
      <c r="C31" s="365"/>
      <c r="D31" s="368"/>
      <c r="E31" s="356"/>
      <c r="F31" s="198" t="s">
        <v>65</v>
      </c>
      <c r="G31" s="34"/>
    </row>
    <row r="32" spans="1:7" ht="48.75" customHeight="1">
      <c r="A32" s="358"/>
      <c r="B32" s="371"/>
      <c r="C32" s="365"/>
      <c r="D32" s="368"/>
      <c r="E32" s="356"/>
      <c r="F32" s="198" t="s">
        <v>68</v>
      </c>
      <c r="G32" s="34"/>
    </row>
    <row r="33" spans="1:7" ht="98.4" customHeight="1">
      <c r="A33" s="358"/>
      <c r="B33" s="371"/>
      <c r="C33" s="365"/>
      <c r="D33" s="368"/>
      <c r="E33" s="356"/>
      <c r="F33" s="198" t="s">
        <v>67</v>
      </c>
      <c r="G33" s="34"/>
    </row>
    <row r="34" spans="1:7" ht="89.1" customHeight="1">
      <c r="A34" s="358"/>
      <c r="B34" s="371"/>
      <c r="C34" s="365"/>
      <c r="D34" s="368"/>
      <c r="E34" s="356"/>
      <c r="F34" s="198" t="s">
        <v>69</v>
      </c>
      <c r="G34" s="34"/>
    </row>
    <row r="35" spans="1:7" ht="29.1" customHeight="1">
      <c r="A35" s="358"/>
      <c r="B35" s="371"/>
      <c r="C35" s="365"/>
      <c r="D35" s="368"/>
      <c r="E35" s="356"/>
      <c r="F35" s="198" t="s">
        <v>70</v>
      </c>
      <c r="G35" s="34"/>
    </row>
    <row r="36" spans="1:7" ht="112.2">
      <c r="A36" s="358"/>
      <c r="B36" s="372"/>
      <c r="C36" s="366"/>
      <c r="D36" s="369"/>
      <c r="E36" s="357"/>
      <c r="F36" s="199" t="s">
        <v>71</v>
      </c>
      <c r="G36" s="34"/>
    </row>
    <row r="37" spans="1:7" ht="102">
      <c r="A37" s="358"/>
      <c r="B37" s="171">
        <v>3.01</v>
      </c>
      <c r="C37" s="172" t="s">
        <v>72</v>
      </c>
      <c r="D37" s="39" t="s">
        <v>2363</v>
      </c>
      <c r="E37" s="200" t="s">
        <v>1351</v>
      </c>
      <c r="F37" s="201" t="s">
        <v>1457</v>
      </c>
      <c r="G37" s="34"/>
    </row>
    <row r="38" spans="1:7" ht="81.599999999999994">
      <c r="A38" s="358"/>
      <c r="B38" s="171">
        <v>3.02</v>
      </c>
      <c r="C38" s="172" t="s">
        <v>1384</v>
      </c>
      <c r="D38" s="39" t="s">
        <v>2364</v>
      </c>
      <c r="E38" s="200" t="s">
        <v>1399</v>
      </c>
      <c r="F38" s="201" t="s">
        <v>1458</v>
      </c>
      <c r="G38" s="34"/>
    </row>
    <row r="39" spans="1:7" ht="81.599999999999994">
      <c r="A39" s="358"/>
      <c r="B39" s="182">
        <v>4</v>
      </c>
      <c r="C39" s="181" t="s">
        <v>1554</v>
      </c>
      <c r="D39" s="39" t="s">
        <v>2365</v>
      </c>
      <c r="E39" s="37" t="s">
        <v>2307</v>
      </c>
      <c r="F39" s="37" t="s">
        <v>1555</v>
      </c>
      <c r="G39" s="34"/>
    </row>
    <row r="40" spans="1:7" ht="40.799999999999997">
      <c r="A40" s="358"/>
      <c r="B40" s="171">
        <v>4.01</v>
      </c>
      <c r="C40" s="181" t="s">
        <v>1554</v>
      </c>
      <c r="D40" s="39" t="s">
        <v>2367</v>
      </c>
      <c r="E40" s="37" t="s">
        <v>2321</v>
      </c>
      <c r="F40" s="37" t="s">
        <v>2326</v>
      </c>
      <c r="G40" s="34"/>
    </row>
    <row r="41" spans="1:7" ht="40.799999999999997">
      <c r="A41" s="358"/>
      <c r="B41" s="171" t="s">
        <v>2354</v>
      </c>
      <c r="C41" s="181" t="s">
        <v>1554</v>
      </c>
      <c r="D41" s="39" t="s">
        <v>2366</v>
      </c>
      <c r="E41" s="37" t="s">
        <v>2357</v>
      </c>
      <c r="F41" s="37" t="s">
        <v>2355</v>
      </c>
      <c r="G41" s="34"/>
    </row>
    <row r="42" spans="1:7" ht="40.799999999999997">
      <c r="A42" s="358"/>
      <c r="B42" s="171" t="s">
        <v>2399</v>
      </c>
      <c r="C42" s="181" t="s">
        <v>1554</v>
      </c>
      <c r="D42" s="39" t="s">
        <v>2406</v>
      </c>
      <c r="E42" s="37" t="s">
        <v>2356</v>
      </c>
      <c r="F42" s="37" t="s">
        <v>2400</v>
      </c>
      <c r="G42" s="34"/>
    </row>
    <row r="43" spans="1:7" ht="112.2">
      <c r="A43" s="358"/>
      <c r="B43" s="193">
        <v>4.0999999999999996</v>
      </c>
      <c r="C43" s="181" t="s">
        <v>2405</v>
      </c>
      <c r="D43" s="194">
        <v>42867</v>
      </c>
      <c r="E43" s="202" t="s">
        <v>2408</v>
      </c>
      <c r="F43" s="37" t="s">
        <v>2407</v>
      </c>
      <c r="G43" s="34"/>
    </row>
    <row r="44" spans="1:7" ht="71.400000000000006">
      <c r="A44" s="358"/>
      <c r="B44" s="193">
        <v>4.2</v>
      </c>
      <c r="C44" s="181" t="s">
        <v>2405</v>
      </c>
      <c r="D44" s="194">
        <v>42704</v>
      </c>
      <c r="E44" s="202" t="s">
        <v>2625</v>
      </c>
      <c r="F44" s="37" t="s">
        <v>2598</v>
      </c>
      <c r="G44" s="34"/>
    </row>
    <row r="45" spans="1:7" ht="132.6">
      <c r="A45" s="358"/>
      <c r="B45" s="243">
        <v>5</v>
      </c>
      <c r="C45" s="181" t="s">
        <v>2405</v>
      </c>
      <c r="D45" s="194">
        <v>42867</v>
      </c>
      <c r="E45" s="202" t="s">
        <v>13032</v>
      </c>
      <c r="F45" s="37" t="s">
        <v>12754</v>
      </c>
      <c r="G45" s="34"/>
    </row>
    <row r="46" spans="1:7" ht="30.6">
      <c r="A46" s="358"/>
      <c r="B46" s="193">
        <v>5.01</v>
      </c>
      <c r="C46" s="181" t="s">
        <v>2405</v>
      </c>
      <c r="D46" s="194">
        <v>42907</v>
      </c>
      <c r="E46" s="202" t="s">
        <v>13052</v>
      </c>
      <c r="F46" s="37" t="s">
        <v>12754</v>
      </c>
      <c r="G46" s="34"/>
    </row>
    <row r="47" spans="1:7" ht="61.2">
      <c r="A47" s="358"/>
      <c r="B47" s="193">
        <v>5.0999999999999996</v>
      </c>
      <c r="C47" s="181" t="s">
        <v>2405</v>
      </c>
      <c r="D47" s="194">
        <v>43070</v>
      </c>
      <c r="E47" s="202" t="s">
        <v>13247</v>
      </c>
      <c r="F47" s="37" t="s">
        <v>13248</v>
      </c>
      <c r="G47" s="34"/>
    </row>
    <row r="48" spans="1:7" ht="51">
      <c r="A48" s="358"/>
      <c r="B48" s="193">
        <v>5.1100000000000003</v>
      </c>
      <c r="C48" s="181" t="s">
        <v>13489</v>
      </c>
      <c r="D48" s="194">
        <v>43217</v>
      </c>
      <c r="E48" s="202" t="s">
        <v>13617</v>
      </c>
      <c r="F48" s="37" t="s">
        <v>13523</v>
      </c>
      <c r="G48" s="34"/>
    </row>
    <row r="49" spans="1:7" ht="51">
      <c r="A49" s="358"/>
      <c r="B49" s="193">
        <v>5.12</v>
      </c>
      <c r="C49" s="181" t="s">
        <v>13489</v>
      </c>
      <c r="D49" s="194">
        <v>43581</v>
      </c>
      <c r="E49" s="202" t="s">
        <v>13617</v>
      </c>
      <c r="F49" s="37" t="s">
        <v>14191</v>
      </c>
      <c r="G49" s="34"/>
    </row>
    <row r="50" spans="1:7" ht="71.400000000000006">
      <c r="A50" s="358"/>
      <c r="B50" s="243">
        <v>6</v>
      </c>
      <c r="C50" s="181" t="s">
        <v>13489</v>
      </c>
      <c r="D50" s="194">
        <v>43964</v>
      </c>
      <c r="E50" s="202" t="s">
        <v>14433</v>
      </c>
      <c r="F50" s="37" t="s">
        <v>14204</v>
      </c>
      <c r="G50" s="34"/>
    </row>
    <row r="51" spans="1:7" ht="40.799999999999997">
      <c r="A51" s="358"/>
      <c r="B51" s="193">
        <v>6.01</v>
      </c>
      <c r="C51" s="181" t="s">
        <v>13489</v>
      </c>
      <c r="D51" s="194">
        <v>43970</v>
      </c>
      <c r="E51" s="202" t="s">
        <v>15503</v>
      </c>
      <c r="F51" s="202" t="s">
        <v>14204</v>
      </c>
      <c r="G51" s="34"/>
    </row>
    <row r="52" spans="1:7" ht="13.2" thickBot="1">
      <c r="A52" s="359"/>
      <c r="B52" s="360" t="str">
        <f ca="1">OFFSET(L!$C$1,MATCH("General"&amp;"Cpy",L!$A:$A,0)-1,SL,,)</f>
        <v>© 2020 Responsible Minerals Initiative. All rights reserved.</v>
      </c>
      <c r="C52" s="360"/>
      <c r="D52" s="360"/>
      <c r="E52" s="360"/>
      <c r="F52" s="360"/>
      <c r="G52" s="35"/>
    </row>
    <row r="53" spans="1:7" ht="13.2"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90625" defaultRowHeight="12.6"/>
  <cols>
    <col min="1" max="1" width="20.6328125" style="76" customWidth="1"/>
    <col min="2" max="2" width="57.08984375" style="76" customWidth="1"/>
    <col min="3" max="16384" width="8.9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90625" defaultRowHeight="12.6"/>
  <cols>
    <col min="1" max="1" width="11.089843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09.89999999999998"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45.80000000000001">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15504</v>
      </c>
    </row>
  </sheetData>
  <sheetProtection algorithmName="SHA-512" hashValue="N7PgLK/b6qSiRuYP6IJLKKaehwHeb2EDWc30L70AJshd7Eh0gJlg69QmEgS1UyLI/0APEgOkC1FmRYjugKO/ww==" saltValue="w7I/A/hb6qUhO8umuFiG7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9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90625" style="113" customWidth="1"/>
    <col min="8" max="16384" width="8.90625" style="113"/>
  </cols>
  <sheetData>
    <row r="1" spans="1:5" ht="13.2" thickTop="1">
      <c r="A1" s="373"/>
      <c r="B1" s="374"/>
      <c r="C1" s="374"/>
      <c r="D1" s="375"/>
    </row>
    <row r="2" spans="1:5" ht="71.25" customHeight="1">
      <c r="A2" s="87"/>
      <c r="B2" s="167" t="str">
        <f ca="1">OFFSET(L!$C$1,MATCH("Definitions"&amp;ADDRESS(ROW(),COLUMN(),4),L!$A:$A,0)-1,SL,,)</f>
        <v>ITEM</v>
      </c>
      <c r="C2" s="167" t="str">
        <f ca="1">OFFSET(L!$C$1,MATCH("Definitions"&amp;ADDRESS(ROW(),COLUMN(),4),L!$A:$A,0)-1,SL,,)</f>
        <v>DEFINITION</v>
      </c>
      <c r="D2" s="377"/>
      <c r="E2" s="127"/>
    </row>
    <row r="3" spans="1:5" ht="63.9" customHeight="1">
      <c r="A3" s="87"/>
      <c r="B3" s="74" t="str">
        <f ca="1">OFFSET(L!$C$1,MATCH("Definitions"&amp;ADDRESS(ROW(),COLUMN(),4),L!$A:$A,0)-1,SL,,)</f>
        <v>3TG</v>
      </c>
      <c r="C3" s="74" t="str">
        <f ca="1">OFFSET(L!$C$1,MATCH("Definitions"&amp;ADDRESS(ROW(),COLUMN(),4),L!$A:$A,0)-1,SL,,)</f>
        <v>Tantalum, tin, tungsten, gold</v>
      </c>
      <c r="D3" s="377"/>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7"/>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7"/>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7"/>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7"/>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7"/>
      <c r="E9" s="128" t="s">
        <v>1336</v>
      </c>
    </row>
    <row r="10" spans="1:5" ht="48.6">
      <c r="A10" s="87"/>
      <c r="B10" s="74" t="str">
        <f ca="1">OFFSET(L!$C$1,MATCH("Definitions"&amp;ADDRESS(ROW(),COLUMN(),4),L!$A:$A,0)-1,SL,,)</f>
        <v>DRC</v>
      </c>
      <c r="C10" s="74" t="str">
        <f ca="1">OFFSET(L!$C$1,MATCH("Definitions"&amp;ADDRESS(ROW(),COLUMN(),4),L!$A:$A,0)-1,SL,,)</f>
        <v>Democratic Republic of Congo</v>
      </c>
      <c r="D10" s="377"/>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7"/>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7"/>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7"/>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7"/>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7"/>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7"/>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7"/>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7"/>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77"/>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7"/>
      <c r="E20" s="128"/>
    </row>
    <row r="21" spans="1:5" ht="16.2">
      <c r="A21" s="87"/>
      <c r="B21" s="74" t="str">
        <f ca="1">OFFSET(L!$C$1,MATCH("Definitions"&amp;ADDRESS(ROW(),COLUMN(),4),L!$A:$A,0)-1,SL,,)</f>
        <v>RBA</v>
      </c>
      <c r="C21" s="74" t="str">
        <f ca="1">OFFSET(L!$C$1,MATCH("Definitions"&amp;ADDRESS(ROW(),COLUMN(),4),L!$A:$A,0)-1,SL,,)</f>
        <v>Responsible Business Alliance (www.responsiblebusiness.org)</v>
      </c>
      <c r="D21" s="377"/>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7"/>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7"/>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7"/>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7"/>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77"/>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7"/>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7"/>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7"/>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7"/>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7"/>
      <c r="E31" s="128"/>
    </row>
    <row r="32" spans="1:5" ht="16.2">
      <c r="A32" s="87"/>
      <c r="B32" s="376" t="str">
        <f ca="1">OFFSET(L!$C$1,MATCH("General"&amp;"Cpy",L!$A:$A,0)-1,SL,,)</f>
        <v>© 2020 Responsible Minerals Initiative. All rights reserved.</v>
      </c>
      <c r="C32" s="376"/>
      <c r="D32" s="377"/>
      <c r="E32" s="128"/>
    </row>
    <row r="33" spans="1:4" ht="13.2" thickBot="1">
      <c r="A33" s="88"/>
      <c r="B33" s="185"/>
      <c r="C33" s="185"/>
      <c r="D33" s="378"/>
    </row>
    <row r="34" spans="1:4" ht="13.2" thickTop="1"/>
  </sheetData>
  <sheetProtection algorithmName="SHA-512" hashValue="xUnC40fcpiYANmF0d82kYNDEEyFdDZO49VkIsRCd29C5YPSMFSXM+6rMOoCm/vf3IJy/rzDki7fI+u4ZRYfN8A==" saltValue="OoCYQyEJvWxf0U6Q7hbbL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H31" sqref="H31"/>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3" hidden="1" customWidth="1"/>
    <col min="13" max="15" width="4.90625" style="113" hidden="1" customWidth="1"/>
    <col min="16" max="23" width="9.08984375" hidden="1" customWidth="1"/>
    <col min="24" max="24" width="9.08984375" customWidth="1"/>
  </cols>
  <sheetData>
    <row r="1" spans="1:34" ht="16.8" thickTop="1">
      <c r="A1" s="398"/>
      <c r="B1" s="399"/>
      <c r="C1" s="399"/>
      <c r="D1" s="399"/>
      <c r="E1" s="399"/>
      <c r="F1" s="399"/>
      <c r="G1" s="399"/>
      <c r="H1" s="399"/>
      <c r="I1" s="399"/>
      <c r="J1" s="399"/>
      <c r="K1" s="400"/>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1" t="str">
        <f ca="1">OFFSET(L!$C$1,MATCH("Declaration"&amp;ADDRESS(ROW(),COLUMN(),4),L!$A:$A,0)-1,SL,,)</f>
        <v>Conflict Minerals Reporting Template (CMRT)</v>
      </c>
      <c r="E2" s="402"/>
      <c r="F2" s="402"/>
      <c r="G2" s="402"/>
      <c r="H2" s="402"/>
      <c r="I2" s="402"/>
      <c r="J2" s="403"/>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4"/>
      <c r="G3" s="414"/>
      <c r="H3" s="414"/>
      <c r="I3" s="184"/>
      <c r="J3" s="168" t="s">
        <v>15505</v>
      </c>
      <c r="K3" s="47"/>
      <c r="L3" s="139"/>
      <c r="M3" s="130"/>
      <c r="N3" s="130"/>
      <c r="O3" s="131"/>
      <c r="P3" s="144">
        <f>MATCH($D$3,LN,0)</f>
        <v>1</v>
      </c>
    </row>
    <row r="4" spans="1:34" ht="16.2">
      <c r="A4" s="45"/>
      <c r="B4" s="410" t="str">
        <f ca="1">OFFSET(L!$C$1,MATCH("Declaration"&amp;ADDRESS(ROW(),COLUMN(),4),L!$A:$A,0)-1,SL,,)</f>
        <v>The purpose of this document is to collect sourcing information on tin, tantalum, tungsten and gold used in products</v>
      </c>
      <c r="C4" s="410"/>
      <c r="D4" s="410"/>
      <c r="E4" s="410"/>
      <c r="F4" s="410"/>
      <c r="G4" s="410"/>
      <c r="H4" s="410"/>
      <c r="I4" s="415" t="str">
        <f ca="1">OFFSET(L!$C$1,MATCH("Declaration"&amp;ADDRESS(ROW(),COLUMN(),4),L!$A:$A,0)-1,SL,,)</f>
        <v>Link to Terms &amp; Conditions</v>
      </c>
      <c r="J4" s="415"/>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10" t="str">
        <f ca="1">OFFSET(L!$C$1,MATCH("Declaration"&amp;ADDRESS(ROW(),COLUMN(),4),L!$A:$A,0)-1,SL,,)</f>
        <v>Mandatory fields are noted with an asterisk (*).  Consult the instructions tab for guidance on how to answer each question.</v>
      </c>
      <c r="C6" s="410"/>
      <c r="D6" s="410"/>
      <c r="E6" s="410"/>
      <c r="F6" s="410"/>
      <c r="G6" s="410"/>
      <c r="H6" s="410"/>
      <c r="I6" s="410"/>
      <c r="J6" s="410"/>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19" t="str">
        <f ca="1">OFFSET(L!$C$1,MATCH("Declaration"&amp;ADDRESS(ROW(),COLUMN(),4),L!$A:$A,0)-1,SL,,)</f>
        <v>Company Information</v>
      </c>
      <c r="C7" s="419"/>
      <c r="D7" s="419"/>
      <c r="E7" s="419"/>
      <c r="F7" s="419"/>
      <c r="G7" s="419"/>
      <c r="H7" s="419"/>
      <c r="I7" s="419"/>
      <c r="J7" s="419"/>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04" t="s">
        <v>15506</v>
      </c>
      <c r="E8" s="405"/>
      <c r="F8" s="405"/>
      <c r="G8" s="405"/>
      <c r="H8" s="405"/>
      <c r="I8" s="405"/>
      <c r="J8" s="406"/>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16" t="s">
        <v>505</v>
      </c>
      <c r="E9" s="417"/>
      <c r="F9" s="417"/>
      <c r="G9" s="418"/>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 customHeight="1">
      <c r="A10" s="49"/>
      <c r="B10" s="420" t="str">
        <f ca="1">OFFSET(L!$C$1,MATCH("Declaration"&amp;ADDRESS(ROW(),COLUMN(),4)&amp;LEFT($D$9,1),L!$A:$A,0)-1,SL,,)</f>
        <v>Go to Product List tab to enter products this declaration applies to</v>
      </c>
      <c r="C10" s="151"/>
      <c r="D10" s="411"/>
      <c r="E10" s="412"/>
      <c r="F10" s="412"/>
      <c r="G10" s="412"/>
      <c r="H10" s="412"/>
      <c r="I10" s="412"/>
      <c r="J10" s="413"/>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21"/>
      <c r="C11" s="151"/>
      <c r="D11" s="430" t="str">
        <f ca="1">IF(D9=Q9,OFFSET(L!$C$1,MATCH("Declaration"&amp;ADDRESS(ROW(),COLUMN(),4),L!$A:$A,0)-1,SL,,),"")</f>
        <v>Click here to enter the products this declaration applies to</v>
      </c>
      <c r="E11" s="431"/>
      <c r="F11" s="431"/>
      <c r="G11" s="431"/>
      <c r="H11" s="431"/>
      <c r="I11" s="431"/>
      <c r="J11" s="43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387"/>
      <c r="E12" s="388"/>
      <c r="F12" s="388"/>
      <c r="G12" s="388"/>
      <c r="H12" s="388"/>
      <c r="I12" s="388"/>
      <c r="J12" s="389"/>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387"/>
      <c r="E13" s="388"/>
      <c r="F13" s="388"/>
      <c r="G13" s="388"/>
      <c r="H13" s="388"/>
      <c r="I13" s="388"/>
      <c r="J13" s="38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07" t="s">
        <v>15521</v>
      </c>
      <c r="E14" s="408"/>
      <c r="F14" s="408"/>
      <c r="G14" s="408"/>
      <c r="H14" s="408"/>
      <c r="I14" s="408"/>
      <c r="J14" s="409"/>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07" t="s">
        <v>15523</v>
      </c>
      <c r="E15" s="408"/>
      <c r="F15" s="408"/>
      <c r="G15" s="408"/>
      <c r="H15" s="408"/>
      <c r="I15" s="408"/>
      <c r="J15" s="409"/>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22" t="s">
        <v>15524</v>
      </c>
      <c r="E16" s="423"/>
      <c r="F16" s="423"/>
      <c r="G16" s="423"/>
      <c r="H16" s="423"/>
      <c r="I16" s="423"/>
      <c r="J16" s="424"/>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387" t="s">
        <v>15525</v>
      </c>
      <c r="E17" s="388"/>
      <c r="F17" s="388"/>
      <c r="G17" s="388"/>
      <c r="H17" s="388"/>
      <c r="I17" s="388"/>
      <c r="J17" s="389"/>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07" t="s">
        <v>15522</v>
      </c>
      <c r="E18" s="408"/>
      <c r="F18" s="408"/>
      <c r="G18" s="408"/>
      <c r="H18" s="408"/>
      <c r="I18" s="408"/>
      <c r="J18" s="409"/>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387" t="s">
        <v>15528</v>
      </c>
      <c r="E19" s="388"/>
      <c r="F19" s="388"/>
      <c r="G19" s="388"/>
      <c r="H19" s="388"/>
      <c r="I19" s="388"/>
      <c r="J19" s="389"/>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22" t="s">
        <v>15529</v>
      </c>
      <c r="E20" s="423"/>
      <c r="F20" s="423"/>
      <c r="G20" s="423"/>
      <c r="H20" s="423"/>
      <c r="I20" s="423"/>
      <c r="J20" s="424"/>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387" t="s">
        <v>15530</v>
      </c>
      <c r="E21" s="388"/>
      <c r="F21" s="388"/>
      <c r="G21" s="388"/>
      <c r="H21" s="388"/>
      <c r="I21" s="388"/>
      <c r="J21" s="389"/>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90">
        <v>43979</v>
      </c>
      <c r="E22" s="391"/>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27"/>
      <c r="E23" s="427"/>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92" t="str">
        <f ca="1">OFFSET(L!$C$1,MATCH("Declaration"&amp;ADDRESS(ROW(),COLUMN(),4),L!$A:$A,0)-1,SL,,)</f>
        <v>Answer the following questions 1 - 8 based on the declaration scope indicated above</v>
      </c>
      <c r="C24" s="392"/>
      <c r="D24" s="392"/>
      <c r="E24" s="392"/>
      <c r="F24" s="392"/>
      <c r="G24" s="392"/>
      <c r="H24" s="392"/>
      <c r="I24" s="392"/>
      <c r="J24" s="39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28" t="str">
        <f ca="1">OFFSET(L!$C$1,MATCH("Declaration"&amp;ADDRESS(ROW(),COLUMN(),4),L!$A:$A,0)-1,SL,,)</f>
        <v>Answer</v>
      </c>
      <c r="E25" s="428"/>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79" t="s">
        <v>499</v>
      </c>
      <c r="E26" s="380"/>
      <c r="F26" s="15"/>
      <c r="G26" s="381" t="s">
        <v>15526</v>
      </c>
      <c r="H26" s="382"/>
      <c r="I26" s="382"/>
      <c r="J26" s="383"/>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 xml:space="preserve">Tin  </v>
      </c>
      <c r="C27" s="46"/>
      <c r="D27" s="379" t="s">
        <v>499</v>
      </c>
      <c r="E27" s="380"/>
      <c r="F27" s="15"/>
      <c r="G27" s="381" t="s">
        <v>15527</v>
      </c>
      <c r="H27" s="382"/>
      <c r="I27" s="382"/>
      <c r="J27" s="383"/>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79" t="s">
        <v>499</v>
      </c>
      <c r="E28" s="380"/>
      <c r="F28" s="15"/>
      <c r="G28" s="381" t="s">
        <v>15526</v>
      </c>
      <c r="H28" s="382"/>
      <c r="I28" s="382"/>
      <c r="J28" s="383"/>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79" t="s">
        <v>499</v>
      </c>
      <c r="E29" s="380"/>
      <c r="F29" s="15"/>
      <c r="G29" s="381" t="s">
        <v>15526</v>
      </c>
      <c r="H29" s="382"/>
      <c r="I29" s="382"/>
      <c r="J29" s="383"/>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 customHeight="1">
      <c r="A31" s="52"/>
      <c r="B31" s="55" t="str">
        <f ca="1">OFFSET(L!$C$1,MATCH("Declaration"&amp;ADDRESS(ROW(),COLUMN(),4),L!$A:$A,0)-1,SL,,)&amp;Q$37</f>
        <v>2) Does any 3TG remain in the product(s)?</v>
      </c>
      <c r="C31" s="13"/>
      <c r="D31" s="386" t="str">
        <f ca="1">D25</f>
        <v>Answer</v>
      </c>
      <c r="E31" s="386"/>
      <c r="F31" s="21"/>
      <c r="G31" s="55" t="str">
        <f ca="1">G25</f>
        <v>Comments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93"/>
      <c r="E32" s="394"/>
      <c r="F32" s="58"/>
      <c r="G32" s="381"/>
      <c r="H32" s="382"/>
      <c r="I32" s="382"/>
      <c r="J32" s="383"/>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 xml:space="preserve">Tin  </v>
      </c>
      <c r="C33" s="13"/>
      <c r="D33" s="379"/>
      <c r="E33" s="380"/>
      <c r="F33" s="58"/>
      <c r="G33" s="381"/>
      <c r="H33" s="382"/>
      <c r="I33" s="382"/>
      <c r="J33" s="383"/>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79"/>
      <c r="E34" s="380"/>
      <c r="F34" s="58"/>
      <c r="G34" s="381"/>
      <c r="H34" s="382"/>
      <c r="I34" s="382"/>
      <c r="J34" s="383"/>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79"/>
      <c r="E35" s="380"/>
      <c r="F35" s="58"/>
      <c r="G35" s="381"/>
      <c r="H35" s="382"/>
      <c r="I35" s="382"/>
      <c r="J35" s="383"/>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6" t="str">
        <f ca="1">D25</f>
        <v>Answer</v>
      </c>
      <c r="E37" s="386"/>
      <c r="F37" s="21"/>
      <c r="G37" s="55" t="str">
        <f ca="1">G25</f>
        <v>Comments</v>
      </c>
      <c r="H37" s="426"/>
      <c r="I37" s="426"/>
      <c r="J37" s="426"/>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79"/>
      <c r="E38" s="380"/>
      <c r="F38" s="58"/>
      <c r="G38" s="381"/>
      <c r="H38" s="382"/>
      <c r="I38" s="382"/>
      <c r="J38" s="383"/>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 xml:space="preserve">Tin  </v>
      </c>
      <c r="C39" s="13"/>
      <c r="D39" s="379"/>
      <c r="E39" s="380"/>
      <c r="F39" s="58"/>
      <c r="G39" s="381"/>
      <c r="H39" s="382"/>
      <c r="I39" s="382"/>
      <c r="J39" s="383"/>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79"/>
      <c r="E40" s="380"/>
      <c r="F40" s="58"/>
      <c r="G40" s="381"/>
      <c r="H40" s="382"/>
      <c r="I40" s="382"/>
      <c r="J40" s="383"/>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79"/>
      <c r="E41" s="380"/>
      <c r="F41" s="58"/>
      <c r="G41" s="381"/>
      <c r="H41" s="382"/>
      <c r="I41" s="382"/>
      <c r="J41" s="383"/>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 customHeight="1">
      <c r="A43" s="52"/>
      <c r="B43" s="55" t="str">
        <f ca="1">OFFSET(L!$C$1,MATCH("Declaration"&amp;ADDRESS(ROW(),COLUMN(),4),L!$A:$A,0)-1,SL,,)&amp;Q$37</f>
        <v>4) Do any of the smelters in your supply chain source the 3TG from conflict-affected and high-risk areas?</v>
      </c>
      <c r="C43" s="13"/>
      <c r="D43" s="386" t="str">
        <f ca="1">D25</f>
        <v>Answer</v>
      </c>
      <c r="E43" s="386"/>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9"/>
      <c r="E44" s="380"/>
      <c r="F44" s="58"/>
      <c r="G44" s="381"/>
      <c r="H44" s="382"/>
      <c r="I44" s="382"/>
      <c r="J44" s="383"/>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9"/>
      <c r="E45" s="380"/>
      <c r="F45" s="58"/>
      <c r="G45" s="381"/>
      <c r="H45" s="382"/>
      <c r="I45" s="382"/>
      <c r="J45" s="383"/>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9"/>
      <c r="E46" s="380"/>
      <c r="F46" s="58"/>
      <c r="G46" s="381"/>
      <c r="H46" s="382"/>
      <c r="I46" s="382"/>
      <c r="J46" s="383"/>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9"/>
      <c r="E47" s="380"/>
      <c r="F47" s="58"/>
      <c r="G47" s="381"/>
      <c r="H47" s="382"/>
      <c r="I47" s="382"/>
      <c r="J47" s="383"/>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86" t="str">
        <f ca="1">D25</f>
        <v>Answer</v>
      </c>
      <c r="E49" s="386"/>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79"/>
      <c r="E50" s="380"/>
      <c r="F50" s="58"/>
      <c r="G50" s="381"/>
      <c r="H50" s="382"/>
      <c r="I50" s="382"/>
      <c r="J50" s="383"/>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 xml:space="preserve">Tin  </v>
      </c>
      <c r="C51" s="13"/>
      <c r="D51" s="379"/>
      <c r="E51" s="380"/>
      <c r="F51" s="58"/>
      <c r="G51" s="381"/>
      <c r="H51" s="382"/>
      <c r="I51" s="382"/>
      <c r="J51" s="383"/>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13"/>
      <c r="D52" s="379"/>
      <c r="E52" s="380"/>
      <c r="F52" s="58"/>
      <c r="G52" s="381"/>
      <c r="H52" s="382"/>
      <c r="I52" s="382"/>
      <c r="J52" s="383"/>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79"/>
      <c r="E53" s="380"/>
      <c r="F53" s="58"/>
      <c r="G53" s="381"/>
      <c r="H53" s="382"/>
      <c r="I53" s="382"/>
      <c r="J53" s="383"/>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00000000000006" customHeight="1">
      <c r="A55" s="52"/>
      <c r="B55" s="161" t="str">
        <f ca="1">OFFSET(L!$C$1,MATCH("Declaration"&amp;ADDRESS(ROW(),COLUMN(),4),L!$A:$A,0)-1,SL,,)&amp;Q$37</f>
        <v xml:space="preserve">6) What percentage of relevant suppliers have provided a response to your supply chain survey? </v>
      </c>
      <c r="C55" s="13"/>
      <c r="D55" s="386" t="str">
        <f ca="1">D25</f>
        <v>Answer</v>
      </c>
      <c r="E55" s="386"/>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384"/>
      <c r="E56" s="385"/>
      <c r="F56" s="58"/>
      <c r="G56" s="381"/>
      <c r="H56" s="382"/>
      <c r="I56" s="382"/>
      <c r="J56" s="383"/>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 xml:space="preserve">Tin  </v>
      </c>
      <c r="C57" s="46"/>
      <c r="D57" s="384"/>
      <c r="E57" s="385"/>
      <c r="F57" s="58"/>
      <c r="G57" s="381"/>
      <c r="H57" s="382"/>
      <c r="I57" s="382"/>
      <c r="J57" s="383"/>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46"/>
      <c r="D58" s="384"/>
      <c r="E58" s="385"/>
      <c r="F58" s="58"/>
      <c r="G58" s="381"/>
      <c r="H58" s="382"/>
      <c r="I58" s="382"/>
      <c r="J58" s="383"/>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384"/>
      <c r="E59" s="385"/>
      <c r="F59" s="58"/>
      <c r="G59" s="381"/>
      <c r="H59" s="382"/>
      <c r="I59" s="382"/>
      <c r="J59" s="383"/>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 xml:space="preserve">7) Have you identified all of the smelters supplying the 3TG to your supply chain? </v>
      </c>
      <c r="C61" s="13"/>
      <c r="D61" s="386" t="str">
        <f ca="1">D25</f>
        <v>Answer</v>
      </c>
      <c r="E61" s="386"/>
      <c r="F61" s="21"/>
      <c r="G61" s="55" t="str">
        <f ca="1">G25</f>
        <v>Comments</v>
      </c>
      <c r="H61" s="425"/>
      <c r="I61" s="425"/>
      <c r="J61" s="425"/>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393"/>
      <c r="E62" s="394"/>
      <c r="F62" s="58"/>
      <c r="G62" s="381"/>
      <c r="H62" s="382"/>
      <c r="I62" s="382"/>
      <c r="J62" s="383"/>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 xml:space="preserve">Tin  </v>
      </c>
      <c r="C63" s="13"/>
      <c r="D63" s="379"/>
      <c r="E63" s="380"/>
      <c r="F63" s="58"/>
      <c r="G63" s="381"/>
      <c r="H63" s="382"/>
      <c r="I63" s="382"/>
      <c r="J63" s="383"/>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13"/>
      <c r="D64" s="379"/>
      <c r="E64" s="380"/>
      <c r="F64" s="58"/>
      <c r="G64" s="381"/>
      <c r="H64" s="382"/>
      <c r="I64" s="382"/>
      <c r="J64" s="383"/>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79"/>
      <c r="E65" s="380"/>
      <c r="F65" s="58"/>
      <c r="G65" s="381"/>
      <c r="H65" s="382"/>
      <c r="I65" s="382"/>
      <c r="J65" s="383"/>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 xml:space="preserve">8) Has all applicable smelter information received by your company been reported in this declaration? </v>
      </c>
      <c r="C67" s="13"/>
      <c r="D67" s="386" t="str">
        <f ca="1">D25</f>
        <v>Answer</v>
      </c>
      <c r="E67" s="386"/>
      <c r="F67" s="21"/>
      <c r="G67" s="55" t="str">
        <f ca="1">G25</f>
        <v>Comments</v>
      </c>
      <c r="H67" s="425" t="str">
        <f>IF(Q75="(*)","Click here to enter smelter names","")</f>
        <v/>
      </c>
      <c r="I67" s="425"/>
      <c r="J67" s="425"/>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79"/>
      <c r="E68" s="380"/>
      <c r="F68" s="59"/>
      <c r="G68" s="381"/>
      <c r="H68" s="382"/>
      <c r="I68" s="382"/>
      <c r="J68" s="383"/>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 xml:space="preserve">Tin  </v>
      </c>
      <c r="C69" s="46"/>
      <c r="D69" s="379"/>
      <c r="E69" s="380"/>
      <c r="F69" s="59"/>
      <c r="G69" s="381"/>
      <c r="H69" s="382"/>
      <c r="I69" s="382"/>
      <c r="J69" s="383"/>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 xml:space="preserve">Gold  </v>
      </c>
      <c r="C70" s="46"/>
      <c r="D70" s="379"/>
      <c r="E70" s="380"/>
      <c r="F70" s="59"/>
      <c r="G70" s="381"/>
      <c r="H70" s="382"/>
      <c r="I70" s="382"/>
      <c r="J70" s="383"/>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79"/>
      <c r="E71" s="380"/>
      <c r="F71" s="61"/>
      <c r="G71" s="381"/>
      <c r="H71" s="382"/>
      <c r="I71" s="382"/>
      <c r="J71" s="383"/>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39" t="str">
        <f ca="1">OFFSET(L!$C$1,MATCH("Declaration"&amp;ADDRESS(ROW(),COLUMN(),4),L!$A:$A,0)-1,SL,,)</f>
        <v>Answer the Following Questions at a Company Level</v>
      </c>
      <c r="C73" s="439"/>
      <c r="D73" s="439"/>
      <c r="E73" s="439"/>
      <c r="F73" s="439"/>
      <c r="G73" s="439"/>
      <c r="H73" s="439"/>
      <c r="I73" s="439"/>
      <c r="J73" s="43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28" t="str">
        <f ca="1">D25</f>
        <v>Answer</v>
      </c>
      <c r="E74" s="428"/>
      <c r="F74" s="64"/>
      <c r="G74" s="428" t="str">
        <f ca="1">G25</f>
        <v>Comments</v>
      </c>
      <c r="H74" s="428" t="e">
        <f>HLOOKUP(SL,LT,$O74,0)</f>
        <v>#NAME?</v>
      </c>
      <c r="I74" s="42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v>
      </c>
      <c r="C75" s="68"/>
      <c r="D75" s="379" t="s">
        <v>498</v>
      </c>
      <c r="E75" s="380"/>
      <c r="F75" s="68"/>
      <c r="G75" s="381"/>
      <c r="H75" s="382"/>
      <c r="I75" s="382"/>
      <c r="J75" s="383"/>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29"/>
      <c r="H76" s="429"/>
      <c r="I76" s="429"/>
      <c r="J76" s="42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79" t="s">
        <v>499</v>
      </c>
      <c r="E77" s="380"/>
      <c r="F77" s="68"/>
      <c r="G77" s="395"/>
      <c r="H77" s="396"/>
      <c r="I77" s="396"/>
      <c r="J77" s="397"/>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79" t="s">
        <v>499</v>
      </c>
      <c r="E79" s="380"/>
      <c r="F79" s="68"/>
      <c r="G79" s="381"/>
      <c r="H79" s="382"/>
      <c r="I79" s="382"/>
      <c r="J79" s="383"/>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79" t="s">
        <v>499</v>
      </c>
      <c r="E81" s="380"/>
      <c r="F81" s="68"/>
      <c r="G81" s="381"/>
      <c r="H81" s="382"/>
      <c r="I81" s="382"/>
      <c r="J81" s="383"/>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79" t="s">
        <v>499</v>
      </c>
      <c r="E83" s="380"/>
      <c r="F83" s="68"/>
      <c r="G83" s="381"/>
      <c r="H83" s="382"/>
      <c r="I83" s="382"/>
      <c r="J83" s="383"/>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36" t="s">
        <v>499</v>
      </c>
      <c r="E85" s="437"/>
      <c r="F85" s="68"/>
      <c r="G85" s="381"/>
      <c r="H85" s="382"/>
      <c r="I85" s="382"/>
      <c r="J85" s="383"/>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29"/>
      <c r="H86" s="429"/>
      <c r="I86" s="429"/>
      <c r="J86" s="42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79" t="s">
        <v>499</v>
      </c>
      <c r="E87" s="380"/>
      <c r="F87" s="68"/>
      <c r="G87" s="381"/>
      <c r="H87" s="382"/>
      <c r="I87" s="382"/>
      <c r="J87" s="383"/>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38"/>
      <c r="H88" s="438"/>
      <c r="I88" s="438"/>
      <c r="J88" s="438"/>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v>
      </c>
      <c r="C89" s="68"/>
      <c r="D89" s="379" t="s">
        <v>499</v>
      </c>
      <c r="E89" s="380"/>
      <c r="F89" s="68"/>
      <c r="G89" s="381"/>
      <c r="H89" s="382"/>
      <c r="I89" s="382"/>
      <c r="J89" s="383"/>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35" t="str">
        <f>IF(OR($D$8="",$I$3=""),"","Click here to check required fields completion")</f>
        <v/>
      </c>
      <c r="C90" s="435"/>
      <c r="D90" s="435"/>
      <c r="E90" s="435"/>
      <c r="F90" s="435"/>
      <c r="G90" s="435"/>
      <c r="H90" s="435"/>
      <c r="I90" s="435"/>
      <c r="J90" s="43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33" t="str">
        <f ca="1">OFFSET(L!$C$1,MATCH("General"&amp;"Cpy",L!$A:$A,0)-1,SL,,)</f>
        <v>© 2020 Responsible Minerals Initiative. All rights reserved.</v>
      </c>
      <c r="B91" s="434"/>
      <c r="C91" s="434"/>
      <c r="D91" s="434"/>
      <c r="E91" s="434"/>
      <c r="F91" s="434"/>
      <c r="G91" s="434"/>
      <c r="H91" s="434"/>
      <c r="I91" s="434"/>
      <c r="J91" s="43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2" priority="73" stopIfTrue="1">
      <formula>AND(OR($D$26="No",AND($D$26="Yes",$D$32="No")),OR($D$27="No",AND($D$27="Yes",$D$33="No")),OR($D$28="No",AND($D$28="Yes",$D$34="No")),OR($D$29="No",AND($D$29="Yes",$D$35="No")))</formula>
    </cfRule>
    <cfRule type="expression" dxfId="101" priority="74" stopIfTrue="1">
      <formula>IF(D75="",TRUE)</formula>
    </cfRule>
  </conditionalFormatting>
  <conditionalFormatting sqref="G77:J77">
    <cfRule type="expression" dxfId="100" priority="45" stopIfTrue="1">
      <formula>IF(AND($D$77="Yes",$G$77=""),TRUE)</formula>
    </cfRule>
  </conditionalFormatting>
  <conditionalFormatting sqref="D16:J16">
    <cfRule type="expression" dxfId="99" priority="142" stopIfTrue="1">
      <formula>IF($D$16="",TRUE)</formula>
    </cfRule>
  </conditionalFormatting>
  <conditionalFormatting sqref="D17:J17">
    <cfRule type="expression" dxfId="98" priority="143" stopIfTrue="1">
      <formula>IF($D$17="",TRUE)</formula>
    </cfRule>
  </conditionalFormatting>
  <conditionalFormatting sqref="D22:E22">
    <cfRule type="expression" dxfId="97" priority="147" stopIfTrue="1">
      <formula>IF($D$22="",TRUE)</formula>
    </cfRule>
  </conditionalFormatting>
  <conditionalFormatting sqref="D10:J10">
    <cfRule type="expression" dxfId="96" priority="44" stopIfTrue="1">
      <formula>IF($D$9=$Q$9,TRUE)</formula>
    </cfRule>
    <cfRule type="expression" dxfId="95" priority="154" stopIfTrue="1">
      <formula>IF(AND($D$10="",$D$9=$R$9),TRUE)</formula>
    </cfRule>
  </conditionalFormatting>
  <conditionalFormatting sqref="D34:E34 D40:E40 D52:E52 D58:E58 D64:E64 D70:E70">
    <cfRule type="expression" dxfId="94" priority="37" stopIfTrue="1">
      <formula>$P$28=""</formula>
    </cfRule>
  </conditionalFormatting>
  <conditionalFormatting sqref="D35:E35 D41:E41 D53:E53 D59:E59 D65:E65 D71:E71">
    <cfRule type="expression" dxfId="93" priority="152" stopIfTrue="1">
      <formula>$P$29=""</formula>
    </cfRule>
  </conditionalFormatting>
  <conditionalFormatting sqref="D32:E32">
    <cfRule type="expression" dxfId="92" priority="130" stopIfTrue="1">
      <formula>$P$26=""</formula>
    </cfRule>
  </conditionalFormatting>
  <conditionalFormatting sqref="D32:E32">
    <cfRule type="expression" dxfId="91" priority="43" stopIfTrue="1">
      <formula>IF(AND(OR($D$26="Yes",$D$26=""),$D$32=""),1,0)</formula>
    </cfRule>
  </conditionalFormatting>
  <conditionalFormatting sqref="D38 D50 D56 D62 D68">
    <cfRule type="expression" dxfId="90" priority="39" stopIfTrue="1">
      <formula>$P$32=""</formula>
    </cfRule>
  </conditionalFormatting>
  <conditionalFormatting sqref="D39:E39 D51 D57 D63 D69">
    <cfRule type="expression" dxfId="89" priority="38" stopIfTrue="1">
      <formula>$P$33=""</formula>
    </cfRule>
  </conditionalFormatting>
  <conditionalFormatting sqref="D40 D52 D58 D64 D70">
    <cfRule type="expression" dxfId="88" priority="28" stopIfTrue="1">
      <formula>$P$34=""</formula>
    </cfRule>
    <cfRule type="expression" dxfId="87" priority="150" stopIfTrue="1">
      <formula>IF(AND(OR($D$28="Yes",$D$28=""),D40=""),1,0)</formula>
    </cfRule>
  </conditionalFormatting>
  <conditionalFormatting sqref="D41 D53 D59 D65 D71">
    <cfRule type="expression" dxfId="86" priority="36" stopIfTrue="1">
      <formula>$P$35=""</formula>
    </cfRule>
  </conditionalFormatting>
  <conditionalFormatting sqref="D38:E38 D50:E50 D56:E56 D62:E62 D68:E68">
    <cfRule type="expression" dxfId="85" priority="41" stopIfTrue="1">
      <formula>$P$26=""</formula>
    </cfRule>
    <cfRule type="expression" dxfId="84" priority="42" stopIfTrue="1">
      <formula>IF(AND(OR($D$26="Yes",$D$26=""),D38=""),1,0)</formula>
    </cfRule>
  </conditionalFormatting>
  <conditionalFormatting sqref="G85:J85">
    <cfRule type="expression" dxfId="83" priority="35" stopIfTrue="1">
      <formula>IF(AND($D$85="Yes, using other format (describe)",$G$85=""),TRUE)</formula>
    </cfRule>
  </conditionalFormatting>
  <conditionalFormatting sqref="D39:E39 D51:E51 D57:E57 D63:E63 D69:E69">
    <cfRule type="expression" dxfId="82" priority="148" stopIfTrue="1">
      <formula>$P$39=""</formula>
    </cfRule>
    <cfRule type="expression" dxfId="81" priority="149" stopIfTrue="1">
      <formula>IF(AND(OR($D$27="Yes",$D$27=""),D39=""),1,0)</formula>
    </cfRule>
  </conditionalFormatting>
  <conditionalFormatting sqref="D33:E33">
    <cfRule type="expression" dxfId="80" priority="30" stopIfTrue="1">
      <formula>IF(AND(OR($D$27="Yes",$D$27=""),$D$33=""),1,0)</formula>
    </cfRule>
    <cfRule type="expression" dxfId="79" priority="31" stopIfTrue="1">
      <formula>$P$27=""</formula>
    </cfRule>
  </conditionalFormatting>
  <conditionalFormatting sqref="D34:E34">
    <cfRule type="expression" dxfId="78" priority="151" stopIfTrue="1">
      <formula>IF(AND(OR($D$28="Yes",$D$28=""),$D$34=""),1,0)</formula>
    </cfRule>
  </conditionalFormatting>
  <conditionalFormatting sqref="D41:E41 D53:E53 D59:E59 D65:E65 D71:E71">
    <cfRule type="expression" dxfId="77" priority="153" stopIfTrue="1">
      <formula>IF(AND(OR($D$29="Yes",$D$29=""),D41=""),1,0)</formula>
    </cfRule>
  </conditionalFormatting>
  <conditionalFormatting sqref="D35:E35">
    <cfRule type="expression" dxfId="76" priority="27" stopIfTrue="1">
      <formula>IF(AND(OR($D$29="Yes",$D$29=""),$D$35=""),1,0)</formula>
    </cfRule>
  </conditionalFormatting>
  <conditionalFormatting sqref="D46:E46">
    <cfRule type="expression" dxfId="75" priority="13" stopIfTrue="1">
      <formula>$P$28=""</formula>
    </cfRule>
  </conditionalFormatting>
  <conditionalFormatting sqref="D47:E47">
    <cfRule type="expression" dxfId="74" priority="21" stopIfTrue="1">
      <formula>$P$29=""</formula>
    </cfRule>
  </conditionalFormatting>
  <conditionalFormatting sqref="D44">
    <cfRule type="expression" dxfId="73" priority="15" stopIfTrue="1">
      <formula>$P$32=""</formula>
    </cfRule>
  </conditionalFormatting>
  <conditionalFormatting sqref="D45">
    <cfRule type="expression" dxfId="72" priority="14" stopIfTrue="1">
      <formula>$P$33=""</formula>
    </cfRule>
  </conditionalFormatting>
  <conditionalFormatting sqref="D46">
    <cfRule type="expression" dxfId="71" priority="11" stopIfTrue="1">
      <formula>$P$34=""</formula>
    </cfRule>
    <cfRule type="expression" dxfId="70" priority="20" stopIfTrue="1">
      <formula>IF(AND(OR($D$28="Yes",$D$28=""),D46=""),1,0)</formula>
    </cfRule>
  </conditionalFormatting>
  <conditionalFormatting sqref="D47">
    <cfRule type="expression" dxfId="69" priority="12" stopIfTrue="1">
      <formula>$P$35=""</formula>
    </cfRule>
  </conditionalFormatting>
  <conditionalFormatting sqref="D44:E44">
    <cfRule type="expression" dxfId="68" priority="16" stopIfTrue="1">
      <formula>$P$26=""</formula>
    </cfRule>
    <cfRule type="expression" dxfId="67" priority="17" stopIfTrue="1">
      <formula>IF(AND(OR($D$26="Yes",$D$26=""),D44=""),1,0)</formula>
    </cfRule>
  </conditionalFormatting>
  <conditionalFormatting sqref="D45:E45">
    <cfRule type="expression" dxfId="66" priority="18" stopIfTrue="1">
      <formula>$P$39=""</formula>
    </cfRule>
    <cfRule type="expression" dxfId="65" priority="19" stopIfTrue="1">
      <formula>IF(AND(OR($D$27="Yes",$D$27=""),D45=""),1,0)</formula>
    </cfRule>
  </conditionalFormatting>
  <conditionalFormatting sqref="D47:E47">
    <cfRule type="expression" dxfId="64" priority="22" stopIfTrue="1">
      <formula>IF(AND(OR($D$29="Yes",$D$29=""),D47=""),1,0)</formula>
    </cfRule>
  </conditionalFormatting>
  <conditionalFormatting sqref="D8:J8">
    <cfRule type="expression" dxfId="63" priority="10" stopIfTrue="1">
      <formula>IF($D$8="",TRUE)</formula>
    </cfRule>
  </conditionalFormatting>
  <conditionalFormatting sqref="D9:G9">
    <cfRule type="expression" dxfId="62" priority="9" stopIfTrue="1">
      <formula>IF($D$9="",TRUE)</formula>
    </cfRule>
  </conditionalFormatting>
  <conditionalFormatting sqref="D15:J15">
    <cfRule type="expression" dxfId="61" priority="8" stopIfTrue="1">
      <formula>IF($D$15="",TRUE)</formula>
    </cfRule>
  </conditionalFormatting>
  <conditionalFormatting sqref="D18:J18">
    <cfRule type="expression" dxfId="60" priority="7" stopIfTrue="1">
      <formula>IF($D$15="",TRUE)</formula>
    </cfRule>
  </conditionalFormatting>
  <conditionalFormatting sqref="D20:J20">
    <cfRule type="expression" dxfId="59" priority="6" stopIfTrue="1">
      <formula>IF($D$16="",TRUE)</formula>
    </cfRule>
  </conditionalFormatting>
  <conditionalFormatting sqref="D21:J21">
    <cfRule type="expression" dxfId="58" priority="5" stopIfTrue="1">
      <formula>IF($D$17="",TRUE)</formula>
    </cfRule>
  </conditionalFormatting>
  <conditionalFormatting sqref="D26:E26">
    <cfRule type="expression" dxfId="57" priority="4" stopIfTrue="1">
      <formula>IF($D$26="",TRUE)</formula>
    </cfRule>
  </conditionalFormatting>
  <conditionalFormatting sqref="D27:E27">
    <cfRule type="expression" dxfId="56" priority="3" stopIfTrue="1">
      <formula>IF($D$26="",TRUE)</formula>
    </cfRule>
  </conditionalFormatting>
  <conditionalFormatting sqref="D28:E28">
    <cfRule type="expression" dxfId="55" priority="2" stopIfTrue="1">
      <formula>IF($D$26="",TRUE)</formula>
    </cfRule>
  </conditionalFormatting>
  <conditionalFormatting sqref="D29:E29">
    <cfRule type="expression" dxfId="54" priority="1" stopIfTrue="1">
      <formula>IF($D$26="",TRUE)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5" sqref="A5"/>
    </sheetView>
  </sheetViews>
  <sheetFormatPr defaultColWidth="8.90625" defaultRowHeight="12.6"/>
  <cols>
    <col min="1" max="1" width="13.6328125" style="277" customWidth="1"/>
    <col min="2" max="2" width="13.36328125" style="282" customWidth="1"/>
    <col min="3" max="3" width="40.6328125" style="282" customWidth="1"/>
    <col min="4" max="4" width="30.6328125" style="282" customWidth="1"/>
    <col min="5" max="5" width="20.90625" style="282" customWidth="1"/>
    <col min="6" max="7" width="13.90625" style="282" customWidth="1"/>
    <col min="8" max="8" width="25.08984375" style="282" customWidth="1"/>
    <col min="9" max="9" width="24.08984375" style="282" customWidth="1"/>
    <col min="10" max="10" width="18.36328125" style="282" customWidth="1"/>
    <col min="11" max="11" width="27.36328125" style="282" customWidth="1"/>
    <col min="12" max="12" width="20.6328125" style="282" customWidth="1"/>
    <col min="13" max="13" width="35.08984375" style="282" customWidth="1"/>
    <col min="14" max="14" width="42.08984375" style="282" customWidth="1"/>
    <col min="15" max="15" width="32.08984375" style="282" customWidth="1"/>
    <col min="16" max="16" width="22.90625" style="282" customWidth="1"/>
    <col min="17" max="17" width="43.6328125" style="282" customWidth="1"/>
    <col min="18" max="18" width="35.90625" style="282" hidden="1" customWidth="1"/>
    <col min="19" max="20" width="17.90625" style="282" hidden="1" customWidth="1"/>
    <col min="21" max="21" width="8.90625" style="281" hidden="1" customWidth="1"/>
    <col min="22" max="22" width="6.08984375" style="281" hidden="1" customWidth="1"/>
    <col min="23" max="23" width="8.6328125" style="281" hidden="1" customWidth="1"/>
    <col min="24" max="24" width="8.90625" style="281" hidden="1" customWidth="1"/>
    <col min="25" max="26" width="4.36328125" style="281" hidden="1" customWidth="1"/>
    <col min="27" max="27" width="4.36328125" style="282" hidden="1" customWidth="1"/>
    <col min="28" max="28" width="7.90625" style="282" hidden="1" customWidth="1"/>
    <col min="29" max="33" width="4.36328125" style="282" hidden="1" customWidth="1"/>
    <col min="34" max="34" width="14.6328125" style="282" hidden="1" customWidth="1"/>
    <col min="35" max="39" width="8.90625" style="282" customWidth="1"/>
    <col min="40" max="16384" width="8.90625" style="282"/>
  </cols>
  <sheetData>
    <row r="1" spans="1:34" s="269" customFormat="1" ht="15.9"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2">
      <c r="A2" s="203"/>
      <c r="B2" s="222" t="str">
        <f ca="1">OFFSET(L!$C$1,MATCH("Smelter List"&amp;ADDRESS(ROW(),COLUMN(),4),L!$A:$A,0)-1,SL,,)</f>
        <v>TO BEGIN:</v>
      </c>
      <c r="C2" s="205"/>
      <c r="D2" s="205"/>
      <c r="E2" s="205"/>
      <c r="F2" s="232"/>
      <c r="G2" s="232"/>
      <c r="H2" s="232"/>
      <c r="I2" s="233"/>
      <c r="J2" s="440" t="str">
        <f ca="1">OFFSET(L!$C$1,MATCH("Smelter List"&amp;ADDRESS(ROW(),COLUMN(),4),L!$A:$A,0)-1,SL,,)</f>
        <v>Link to "RMAP Conformant Smelter List"</v>
      </c>
      <c r="K2" s="441"/>
      <c r="L2" s="441"/>
      <c r="M2" s="441"/>
      <c r="N2" s="441"/>
      <c r="O2" s="441"/>
      <c r="P2" s="234"/>
      <c r="Q2" s="235"/>
      <c r="R2" s="236"/>
      <c r="S2" s="236"/>
      <c r="T2" s="236"/>
      <c r="U2" s="267"/>
      <c r="V2" s="267"/>
      <c r="W2" s="268"/>
      <c r="X2" s="267"/>
      <c r="Y2" s="267"/>
      <c r="Z2" s="267"/>
      <c r="AH2" s="176" t="s">
        <v>498</v>
      </c>
    </row>
    <row r="3" spans="1:34" s="269" customFormat="1" ht="243.9"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70"/>
      <c r="G3" s="443" t="str">
        <f ca="1">OFFSET(L!$C$1,MATCH("General"&amp;"Cpy",L!$A:$A,0)-1,SL,,)</f>
        <v>© 2020 Responsible Minerals Initiative. All rights reserved.</v>
      </c>
      <c r="H3" s="443"/>
      <c r="I3" s="444"/>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399999999999999">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399999999999999">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399999999999999">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399999999999999">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399999999999999">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399999999999999">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399999999999999">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399999999999999">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399999999999999">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399999999999999">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399999999999999">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399999999999999">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399999999999999">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399999999999999">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399999999999999">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399999999999999">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399999999999999">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399999999999999">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399999999999999">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399999999999999">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399999999999999">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399999999999999">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399999999999999">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399999999999999">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399999999999999">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399999999999999">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399999999999999">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399999999999999">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399999999999999">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399999999999999">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399999999999999">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399999999999999">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399999999999999">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399999999999999">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399999999999999">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399999999999999">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399999999999999">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399999999999999">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399999999999999">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399999999999999">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399999999999999">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399999999999999">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399999999999999">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399999999999999">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399999999999999">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399999999999999">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399999999999999">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399999999999999">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399999999999999">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399999999999999">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399999999999999">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399999999999999">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399999999999999">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399999999999999">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399999999999999">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399999999999999">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399999999999999">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399999999999999">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399999999999999">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399999999999999">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399999999999999">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399999999999999">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399999999999999">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399999999999999">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399999999999999">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399999999999999">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399999999999999">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399999999999999">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399999999999999">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399999999999999">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399999999999999">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399999999999999">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399999999999999">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399999999999999">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399999999999999">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399999999999999">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399999999999999">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399999999999999">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399999999999999">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399999999999999">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399999999999999">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399999999999999">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399999999999999">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399999999999999">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399999999999999">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399999999999999">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399999999999999">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399999999999999">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399999999999999">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399999999999999">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399999999999999">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399999999999999">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399999999999999">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399999999999999">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399999999999999">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399999999999999">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399999999999999">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399999999999999">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399999999999999">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399999999999999">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399999999999999">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399999999999999">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399999999999999">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399999999999999">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399999999999999">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399999999999999">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399999999999999">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399999999999999">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399999999999999">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399999999999999">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399999999999999">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399999999999999">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399999999999999">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399999999999999">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399999999999999">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399999999999999">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399999999999999">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399999999999999">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399999999999999">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399999999999999">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399999999999999">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399999999999999">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399999999999999">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399999999999999">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399999999999999">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399999999999999">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399999999999999">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399999999999999">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399999999999999">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399999999999999">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399999999999999">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399999999999999">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399999999999999">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399999999999999">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399999999999999">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399999999999999">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399999999999999">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399999999999999">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399999999999999">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399999999999999">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399999999999999">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399999999999999">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399999999999999">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399999999999999">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399999999999999">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399999999999999">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399999999999999">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399999999999999">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399999999999999">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399999999999999">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399999999999999">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399999999999999">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399999999999999">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399999999999999">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399999999999999">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399999999999999">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399999999999999">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399999999999999">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399999999999999">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399999999999999">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399999999999999">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399999999999999">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399999999999999">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399999999999999">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399999999999999">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399999999999999">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399999999999999">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399999999999999">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399999999999999">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399999999999999">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399999999999999">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399999999999999">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399999999999999">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399999999999999">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399999999999999">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399999999999999">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399999999999999">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399999999999999">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399999999999999">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399999999999999">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399999999999999">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399999999999999">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399999999999999">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399999999999999">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399999999999999">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399999999999999">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399999999999999">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399999999999999">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399999999999999">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399999999999999">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399999999999999">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399999999999999">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399999999999999">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399999999999999">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399999999999999">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399999999999999">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399999999999999">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399999999999999">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399999999999999">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399999999999999">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399999999999999">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399999999999999">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399999999999999">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399999999999999">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399999999999999">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399999999999999">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399999999999999">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399999999999999">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399999999999999">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399999999999999">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399999999999999">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399999999999999">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399999999999999">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399999999999999">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399999999999999">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399999999999999">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399999999999999">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399999999999999">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399999999999999">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399999999999999">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399999999999999">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399999999999999">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399999999999999">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399999999999999">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399999999999999">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399999999999999">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399999999999999">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399999999999999">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399999999999999">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399999999999999">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399999999999999">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399999999999999">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399999999999999">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399999999999999">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399999999999999">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399999999999999">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399999999999999">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399999999999999">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399999999999999">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399999999999999">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399999999999999">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399999999999999">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399999999999999">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399999999999999">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399999999999999">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399999999999999">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399999999999999">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399999999999999">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399999999999999">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399999999999999">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399999999999999">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399999999999999">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399999999999999">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399999999999999">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399999999999999">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399999999999999">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399999999999999">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399999999999999">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399999999999999">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399999999999999">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399999999999999">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399999999999999">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399999999999999">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399999999999999">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399999999999999">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399999999999999">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399999999999999">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399999999999999">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399999999999999">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399999999999999">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399999999999999">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399999999999999">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399999999999999">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399999999999999">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399999999999999">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399999999999999">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399999999999999">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399999999999999">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399999999999999">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399999999999999">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399999999999999">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399999999999999">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399999999999999">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399999999999999">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399999999999999">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399999999999999">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399999999999999">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399999999999999">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399999999999999">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399999999999999">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399999999999999">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399999999999999">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399999999999999">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399999999999999">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399999999999999">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399999999999999">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399999999999999">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399999999999999">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399999999999999">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399999999999999">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399999999999999">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399999999999999">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399999999999999">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399999999999999">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399999999999999">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399999999999999">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399999999999999">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399999999999999">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399999999999999">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399999999999999">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399999999999999">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399999999999999">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399999999999999">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399999999999999">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399999999999999">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399999999999999">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399999999999999">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399999999999999">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399999999999999">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399999999999999">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399999999999999">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399999999999999">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399999999999999">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399999999999999">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399999999999999">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399999999999999">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399999999999999">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399999999999999">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399999999999999">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399999999999999">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399999999999999">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399999999999999">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399999999999999">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399999999999999">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399999999999999">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399999999999999">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399999999999999">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399999999999999">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399999999999999">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399999999999999">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399999999999999">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399999999999999">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399999999999999">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399999999999999">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399999999999999">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399999999999999">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399999999999999">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399999999999999">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399999999999999">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399999999999999">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399999999999999">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399999999999999">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399999999999999">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399999999999999">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399999999999999">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399999999999999">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399999999999999">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399999999999999">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399999999999999">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399999999999999">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399999999999999">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399999999999999">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399999999999999">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399999999999999">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399999999999999">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399999999999999">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399999999999999">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399999999999999">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399999999999999">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399999999999999">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399999999999999">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399999999999999">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399999999999999">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399999999999999">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399999999999999">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399999999999999">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399999999999999">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399999999999999">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39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39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39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39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39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39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39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39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39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39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39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39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39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39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39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39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39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39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39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39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39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39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39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39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39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39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39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39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39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39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39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39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39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39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39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39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39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39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39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39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39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39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39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39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39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39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39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39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39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39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39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39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39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39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39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39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39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39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39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39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39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39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39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39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39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39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39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39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39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39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39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39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39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39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39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39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39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39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39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39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39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39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39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39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39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39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39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39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39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39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39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39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39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39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39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39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39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39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39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39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39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39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39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39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39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39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39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39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39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39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39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39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39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39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39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39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39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39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39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39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39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39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39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39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39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39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39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39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39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39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39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39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39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39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39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39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39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39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39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39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39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39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39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39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39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39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39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39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39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39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39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39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39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39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39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39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39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39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39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39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39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39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39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39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39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39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39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39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39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39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39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39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39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39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39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39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39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39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39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39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39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39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39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39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39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39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39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39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39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39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39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39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39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39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39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39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39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39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39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39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39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39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39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39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39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39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39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39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39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39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39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39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39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39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39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39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39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39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39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39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39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39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39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39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39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39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39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39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39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39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39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39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39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39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39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39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39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39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39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39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39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39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39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39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39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39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39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39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39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39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39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39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39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39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39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39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39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39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39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39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39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39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39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39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39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39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39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39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39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39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39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39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39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39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39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39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39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39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39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39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39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39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39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39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39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39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39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39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39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39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39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39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39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39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39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39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39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39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39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39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39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39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39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39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39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39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39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39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39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39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39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39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39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39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39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39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39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39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39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39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39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39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39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39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39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39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39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39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39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39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39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39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39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39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39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39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39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39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39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39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39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39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39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39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39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39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39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39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39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39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39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39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39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39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39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39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39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39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39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39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39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39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39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39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39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39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39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39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39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39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39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39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39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39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39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39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39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39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39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39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39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39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39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39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39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39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39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39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39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39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39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39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39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39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39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39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39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39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39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39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39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39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39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39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39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39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39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39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39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39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39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39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39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39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39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39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39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39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39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39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39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39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39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39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39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39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39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39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39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39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39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39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39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39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39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39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39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39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39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39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39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39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39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39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39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39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39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39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39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39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39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39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39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39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39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39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39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39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39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39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39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39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39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39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39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39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39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39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39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39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39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39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39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39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39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39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39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39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39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39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39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39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39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39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39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39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39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39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39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39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39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39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39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39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39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39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39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39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39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39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39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39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39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39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39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39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39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39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39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39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39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39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39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39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39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39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39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39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39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39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39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39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39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39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39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39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39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39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39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39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39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39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39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39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39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39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39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39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39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39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39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39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39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39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39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39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39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39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39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39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39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39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39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39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39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39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39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39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39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39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39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39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39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39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39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39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39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39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39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39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39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39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39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39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39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39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39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39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39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39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39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39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39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39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39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39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39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39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39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39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39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39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39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39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39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39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39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39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39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39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39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39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39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39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39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39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39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39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39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39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39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39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39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39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39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39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39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39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39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39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39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39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39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39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39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39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39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39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39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39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39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39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39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39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39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39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39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39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39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39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39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39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39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39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39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39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39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39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39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39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39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39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39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39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39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39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39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39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39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39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39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39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39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39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39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39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39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39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39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39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39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39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39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39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39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39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39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39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39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39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39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39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39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39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39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39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39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39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39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39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39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39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39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39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39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39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39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39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39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39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39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39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39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39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39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39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39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39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39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39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39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39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39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39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39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39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39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39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39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39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39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39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39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39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39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39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39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39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39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39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39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39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39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39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39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39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39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39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39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39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39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39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39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39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39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39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39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39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39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39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39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39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39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39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39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39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39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39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39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39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39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39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39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39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39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39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39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39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39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39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39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39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39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39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39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39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39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39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39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39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39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39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39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39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39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39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39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39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39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39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39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39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39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39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39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39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39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39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39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39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39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39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39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39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39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39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39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39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39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39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39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39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39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39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39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39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39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39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39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39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39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39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39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39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39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39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39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39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39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39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39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39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39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39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39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39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39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39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39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39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39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39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39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39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39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39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39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39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39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39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39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39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39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39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39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39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39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39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39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39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39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39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39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39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39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39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39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39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39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39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39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39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39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39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39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39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39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39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39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39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39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39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39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39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39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39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39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39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39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39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39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39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39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39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39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39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39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39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39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39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39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39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39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39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39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39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39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39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39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39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39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39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39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39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39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39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39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39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39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39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39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39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39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39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39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39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39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39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39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39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39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39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39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39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39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39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39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39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39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39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39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39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39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39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39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39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39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39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39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39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39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39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39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39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39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39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39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39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39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39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39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39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39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39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39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39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39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39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39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39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39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39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39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39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39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39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39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39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39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39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39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39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39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39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39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39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39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39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39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39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39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39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39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39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39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39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39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39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39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39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39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39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39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39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39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39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39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39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39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39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39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39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39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39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39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39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39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39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39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39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39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39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39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39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39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39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39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39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39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39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39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39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39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39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39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39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39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39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39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39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39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39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39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39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39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39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39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39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39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39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39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39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39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39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39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39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39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39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399999999999999">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399999999999999">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399999999999999">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399999999999999">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399999999999999">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399999999999999">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399999999999999">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399999999999999">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399999999999999">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399999999999999">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399999999999999">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399999999999999">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399999999999999">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399999999999999">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399999999999999">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399999999999999">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399999999999999">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399999999999999">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399999999999999">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399999999999999">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399999999999999">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399999999999999">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399999999999999">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399999999999999">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399999999999999">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399999999999999">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399999999999999">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399999999999999">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399999999999999">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399999999999999">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399999999999999">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399999999999999">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399999999999999">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399999999999999">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399999999999999">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399999999999999">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399999999999999">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399999999999999">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399999999999999">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399999999999999">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399999999999999">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399999999999999">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399999999999999">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399999999999999">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399999999999999">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399999999999999">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399999999999999">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399999999999999">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399999999999999">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399999999999999">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399999999999999">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399999999999999">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399999999999999">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399999999999999">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399999999999999">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399999999999999">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399999999999999">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399999999999999">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399999999999999">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399999999999999">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399999999999999">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399999999999999">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399999999999999">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399999999999999">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399999999999999">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399999999999999">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399999999999999">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399999999999999">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399999999999999">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399999999999999">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399999999999999">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399999999999999">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399999999999999">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399999999999999">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399999999999999">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399999999999999">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399999999999999">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399999999999999">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399999999999999">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399999999999999">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399999999999999">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399999999999999">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399999999999999">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399999999999999">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399999999999999">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399999999999999">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399999999999999">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399999999999999">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399999999999999">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399999999999999">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399999999999999">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399999999999999">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399999999999999">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399999999999999">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399999999999999">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399999999999999">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399999999999999">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399999999999999">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399999999999999">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399999999999999">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399999999999999">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399999999999999">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399999999999999">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399999999999999">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399999999999999">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399999999999999">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399999999999999">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399999999999999">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399999999999999">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399999999999999">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399999999999999">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399999999999999">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399999999999999">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399999999999999">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399999999999999">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399999999999999">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399999999999999">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399999999999999">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399999999999999">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399999999999999">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399999999999999">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399999999999999">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399999999999999">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399999999999999">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399999999999999">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399999999999999">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399999999999999">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399999999999999">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399999999999999">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399999999999999">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399999999999999">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399999999999999">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399999999999999">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399999999999999">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399999999999999">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399999999999999">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399999999999999">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399999999999999">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399999999999999">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399999999999999">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399999999999999">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399999999999999">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399999999999999">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399999999999999">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399999999999999">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399999999999999">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399999999999999">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399999999999999">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399999999999999">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399999999999999">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399999999999999">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399999999999999">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399999999999999">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399999999999999">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399999999999999">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399999999999999">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399999999999999">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399999999999999">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399999999999999">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399999999999999">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399999999999999">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399999999999999">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399999999999999">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399999999999999">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399999999999999">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399999999999999">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399999999999999">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399999999999999">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399999999999999">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399999999999999">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399999999999999">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399999999999999">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399999999999999">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399999999999999">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399999999999999">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399999999999999">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399999999999999">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399999999999999">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399999999999999">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399999999999999">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399999999999999">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399999999999999">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399999999999999">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399999999999999">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399999999999999">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399999999999999">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399999999999999">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399999999999999">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399999999999999">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399999999999999">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399999999999999">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399999999999999">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399999999999999">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399999999999999">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399999999999999">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399999999999999">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399999999999999">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399999999999999">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399999999999999">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399999999999999">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399999999999999">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399999999999999">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399999999999999">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399999999999999">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399999999999999">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399999999999999">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399999999999999">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399999999999999">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399999999999999">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399999999999999">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399999999999999">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399999999999999">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399999999999999">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399999999999999">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399999999999999">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399999999999999">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399999999999999">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399999999999999">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399999999999999">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399999999999999">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399999999999999">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399999999999999">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399999999999999">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399999999999999">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399999999999999">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399999999999999">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399999999999999">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399999999999999">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399999999999999">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399999999999999">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399999999999999">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399999999999999">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399999999999999">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399999999999999">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399999999999999">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399999999999999">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399999999999999">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399999999999999">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399999999999999">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399999999999999">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399999999999999">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399999999999999">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399999999999999">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399999999999999">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399999999999999">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399999999999999">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399999999999999">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399999999999999">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399999999999999">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399999999999999">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399999999999999">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399999999999999">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399999999999999">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399999999999999">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399999999999999">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399999999999999">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399999999999999">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399999999999999">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399999999999999">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399999999999999">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399999999999999">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399999999999999">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399999999999999">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399999999999999">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399999999999999">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399999999999999">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399999999999999">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399999999999999">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399999999999999">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399999999999999">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399999999999999">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399999999999999">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399999999999999">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399999999999999">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399999999999999">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399999999999999">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399999999999999">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399999999999999">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399999999999999">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399999999999999">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399999999999999">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399999999999999">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399999999999999">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399999999999999">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399999999999999">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399999999999999">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399999999999999">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399999999999999">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399999999999999">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399999999999999">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399999999999999">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399999999999999">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399999999999999">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399999999999999">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399999999999999">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399999999999999">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399999999999999">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399999999999999">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399999999999999">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399999999999999">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399999999999999">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399999999999999">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399999999999999">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399999999999999">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399999999999999">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399999999999999">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399999999999999">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399999999999999">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399999999999999">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399999999999999">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399999999999999">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399999999999999">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399999999999999">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399999999999999">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399999999999999">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399999999999999">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399999999999999">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399999999999999">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399999999999999">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399999999999999">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399999999999999">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399999999999999">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399999999999999">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399999999999999">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399999999999999">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399999999999999">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399999999999999">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399999999999999">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399999999999999">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399999999999999">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399999999999999">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399999999999999">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399999999999999">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399999999999999">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399999999999999">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399999999999999">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399999999999999">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399999999999999">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399999999999999">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399999999999999">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399999999999999">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399999999999999">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399999999999999">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399999999999999">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399999999999999">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399999999999999">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399999999999999">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399999999999999">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399999999999999">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399999999999999">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399999999999999">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399999999999999">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399999999999999">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399999999999999">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399999999999999">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399999999999999">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399999999999999">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399999999999999">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399999999999999">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399999999999999">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399999999999999">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399999999999999">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399999999999999">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399999999999999">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399999999999999">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399999999999999">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399999999999999">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399999999999999">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399999999999999">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399999999999999">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399999999999999">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399999999999999">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399999999999999">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399999999999999">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399999999999999">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399999999999999">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399999999999999">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399999999999999">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399999999999999">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399999999999999">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399999999999999">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399999999999999">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399999999999999">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399999999999999">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399999999999999">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399999999999999">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399999999999999">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399999999999999">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399999999999999">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399999999999999">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399999999999999">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399999999999999">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399999999999999">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399999999999999">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399999999999999">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399999999999999">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399999999999999">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399999999999999">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399999999999999">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399999999999999">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399999999999999">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399999999999999">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399999999999999">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399999999999999">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399999999999999">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399999999999999">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399999999999999">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399999999999999">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399999999999999">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399999999999999">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399999999999999">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399999999999999">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399999999999999">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399999999999999">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399999999999999">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399999999999999">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399999999999999">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399999999999999">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399999999999999">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399999999999999">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399999999999999">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399999999999999">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399999999999999">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399999999999999">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399999999999999">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399999999999999">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399999999999999">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399999999999999">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399999999999999">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399999999999999">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399999999999999">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399999999999999">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399999999999999">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399999999999999">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399999999999999">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399999999999999">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399999999999999">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399999999999999">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399999999999999">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399999999999999">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399999999999999">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399999999999999">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399999999999999">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399999999999999">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399999999999999">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399999999999999">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399999999999999">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399999999999999">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399999999999999">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399999999999999">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399999999999999">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399999999999999">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399999999999999">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399999999999999">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399999999999999">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399999999999999">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399999999999999">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399999999999999">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399999999999999">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399999999999999">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399999999999999">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399999999999999">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399999999999999">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399999999999999">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399999999999999">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399999999999999">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399999999999999">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399999999999999">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399999999999999">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399999999999999">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399999999999999">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399999999999999">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399999999999999">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399999999999999">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399999999999999">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399999999999999">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399999999999999">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399999999999999">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399999999999999">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399999999999999">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399999999999999">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399999999999999">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399999999999999">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399999999999999">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399999999999999">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399999999999999">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399999999999999">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399999999999999">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399999999999999">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399999999999999">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399999999999999">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399999999999999">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399999999999999">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399999999999999">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399999999999999">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399999999999999">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399999999999999">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399999999999999">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399999999999999">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399999999999999">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399999999999999">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399999999999999">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399999999999999">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399999999999999">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399999999999999">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399999999999999">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399999999999999">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399999999999999">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399999999999999">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399999999999999">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399999999999999">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399999999999999">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399999999999999">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399999999999999">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399999999999999">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399999999999999">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399999999999999">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399999999999999">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399999999999999">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399999999999999">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399999999999999">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399999999999999">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399999999999999">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399999999999999">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399999999999999">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399999999999999">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399999999999999">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399999999999999">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399999999999999">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399999999999999">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399999999999999">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399999999999999">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399999999999999">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399999999999999">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399999999999999">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399999999999999">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399999999999999">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399999999999999">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399999999999999">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399999999999999">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399999999999999">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399999999999999">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399999999999999">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399999999999999">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399999999999999">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399999999999999">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399999999999999">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399999999999999">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399999999999999">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399999999999999">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399999999999999">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399999999999999">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399999999999999">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399999999999999">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399999999999999">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399999999999999">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399999999999999">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399999999999999">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399999999999999">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399999999999999">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399999999999999">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399999999999999">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399999999999999">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399999999999999">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399999999999999">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399999999999999">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399999999999999">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399999999999999">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399999999999999">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399999999999999">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399999999999999">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399999999999999">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399999999999999">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399999999999999">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399999999999999">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399999999999999">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399999999999999">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399999999999999">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399999999999999">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399999999999999">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399999999999999">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399999999999999">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399999999999999">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399999999999999">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399999999999999">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399999999999999">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399999999999999">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399999999999999">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399999999999999">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399999999999999">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399999999999999">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399999999999999">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399999999999999">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399999999999999">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399999999999999">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399999999999999">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399999999999999">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399999999999999">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399999999999999">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399999999999999">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399999999999999">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399999999999999">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399999999999999">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399999999999999">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399999999999999">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399999999999999">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399999999999999">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399999999999999">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399999999999999">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399999999999999">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399999999999999">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399999999999999">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399999999999999">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399999999999999">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399999999999999">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399999999999999">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399999999999999">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399999999999999">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399999999999999">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399999999999999">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399999999999999">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399999999999999">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399999999999999">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399999999999999">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399999999999999">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399999999999999">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399999999999999">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399999999999999">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399999999999999">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399999999999999">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399999999999999">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399999999999999">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399999999999999">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399999999999999">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399999999999999">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399999999999999">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399999999999999">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399999999999999">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399999999999999">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399999999999999">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399999999999999">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399999999999999">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399999999999999">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399999999999999">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399999999999999">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399999999999999">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399999999999999">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399999999999999">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399999999999999">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399999999999999">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399999999999999">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399999999999999">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399999999999999">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399999999999999">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399999999999999">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399999999999999">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399999999999999">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399999999999999">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399999999999999">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399999999999999">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399999999999999">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399999999999999">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399999999999999">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399999999999999">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399999999999999">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399999999999999">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399999999999999">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399999999999999">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399999999999999">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399999999999999">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399999999999999">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399999999999999">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399999999999999">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399999999999999">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399999999999999">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399999999999999">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399999999999999">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399999999999999">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399999999999999">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399999999999999">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399999999999999">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399999999999999">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399999999999999">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399999999999999">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399999999999999">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399999999999999">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399999999999999">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399999999999999">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399999999999999">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399999999999999">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399999999999999">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399999999999999">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399999999999999">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399999999999999">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399999999999999">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399999999999999">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399999999999999">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399999999999999">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399999999999999">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399999999999999">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399999999999999">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399999999999999">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399999999999999">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399999999999999">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399999999999999">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399999999999999">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399999999999999">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399999999999999">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399999999999999">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399999999999999">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399999999999999">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399999999999999">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399999999999999">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399999999999999">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399999999999999">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399999999999999">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399999999999999">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399999999999999">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399999999999999">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399999999999999">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399999999999999">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399999999999999">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399999999999999">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399999999999999">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399999999999999">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399999999999999">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399999999999999">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399999999999999">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399999999999999">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399999999999999">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399999999999999">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399999999999999">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399999999999999">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399999999999999">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399999999999999">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399999999999999">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399999999999999">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399999999999999">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399999999999999">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399999999999999">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399999999999999">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399999999999999">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399999999999999">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399999999999999">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399999999999999">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399999999999999">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399999999999999">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399999999999999">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399999999999999">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399999999999999">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399999999999999">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399999999999999">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399999999999999">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399999999999999">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399999999999999">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399999999999999">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399999999999999">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399999999999999">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399999999999999">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399999999999999">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399999999999999">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399999999999999">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399999999999999">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399999999999999">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399999999999999">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399999999999999">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399999999999999">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399999999999999">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399999999999999">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399999999999999">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399999999999999">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399999999999999">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399999999999999">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399999999999999">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399999999999999">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399999999999999">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399999999999999">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399999999999999">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399999999999999">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399999999999999">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399999999999999">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399999999999999">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399999999999999">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399999999999999">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399999999999999">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399999999999999">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399999999999999">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399999999999999">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399999999999999">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399999999999999">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399999999999999">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399999999999999">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399999999999999">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399999999999999">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399999999999999">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399999999999999">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399999999999999">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399999999999999">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399999999999999">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399999999999999">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399999999999999">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399999999999999">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399999999999999">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399999999999999">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399999999999999">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399999999999999">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399999999999999">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399999999999999">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399999999999999">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399999999999999">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399999999999999">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399999999999999">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399999999999999">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399999999999999">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399999999999999">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399999999999999">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399999999999999">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399999999999999">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399999999999999">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399999999999999">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399999999999999">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399999999999999">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399999999999999">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399999999999999">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399999999999999">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399999999999999">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399999999999999">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399999999999999">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399999999999999">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399999999999999">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399999999999999">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399999999999999">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399999999999999">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399999999999999">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399999999999999">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399999999999999">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399999999999999">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399999999999999">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399999999999999">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399999999999999">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399999999999999">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399999999999999">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399999999999999">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399999999999999">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399999999999999">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399999999999999">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399999999999999">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399999999999999">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399999999999999">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399999999999999">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399999999999999">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399999999999999">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399999999999999">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399999999999999">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399999999999999">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399999999999999">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399999999999999">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399999999999999">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399999999999999">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399999999999999">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399999999999999">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399999999999999">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399999999999999">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399999999999999">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399999999999999">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399999999999999">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399999999999999">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399999999999999">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399999999999999">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399999999999999">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399999999999999">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399999999999999">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399999999999999">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399999999999999">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399999999999999">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399999999999999">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399999999999999">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399999999999999">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399999999999999">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399999999999999">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399999999999999">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399999999999999">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399999999999999">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399999999999999">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399999999999999">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399999999999999">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399999999999999">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399999999999999">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399999999999999">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399999999999999">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399999999999999">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399999999999999">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399999999999999">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399999999999999">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399999999999999">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399999999999999">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399999999999999">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399999999999999">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399999999999999">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399999999999999">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399999999999999">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399999999999999">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399999999999999">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399999999999999">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399999999999999">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399999999999999">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399999999999999">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399999999999999">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399999999999999">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399999999999999">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399999999999999">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399999999999999">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399999999999999">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399999999999999">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399999999999999">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399999999999999">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399999999999999">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399999999999999">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399999999999999">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399999999999999">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399999999999999">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399999999999999">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399999999999999">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399999999999999">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399999999999999">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399999999999999">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399999999999999">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399999999999999">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399999999999999">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399999999999999">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399999999999999">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399999999999999">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399999999999999">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399999999999999">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399999999999999">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399999999999999">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399999999999999">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399999999999999">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399999999999999">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399999999999999">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399999999999999">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399999999999999">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399999999999999">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399999999999999">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399999999999999">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399999999999999">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399999999999999">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399999999999999">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399999999999999">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399999999999999">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399999999999999">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399999999999999">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399999999999999">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399999999999999">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399999999999999">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399999999999999">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399999999999999">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399999999999999">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399999999999999">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399999999999999">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399999999999999">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399999999999999">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399999999999999">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399999999999999">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399999999999999">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399999999999999">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399999999999999">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399999999999999">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399999999999999">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399999999999999">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399999999999999">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399999999999999">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399999999999999">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399999999999999">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399999999999999">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399999999999999">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399999999999999">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399999999999999">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399999999999999">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399999999999999">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399999999999999">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399999999999999">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399999999999999">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399999999999999">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399999999999999">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399999999999999">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399999999999999">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399999999999999">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399999999999999">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399999999999999">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399999999999999">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399999999999999">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399999999999999">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399999999999999">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399999999999999">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399999999999999">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399999999999999">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399999999999999">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399999999999999">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399999999999999">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399999999999999">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399999999999999">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399999999999999">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399999999999999">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399999999999999">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399999999999999">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399999999999999">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399999999999999">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399999999999999">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399999999999999">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399999999999999">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399999999999999">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399999999999999">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399999999999999">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399999999999999">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399999999999999">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399999999999999">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399999999999999">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399999999999999">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399999999999999">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399999999999999">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399999999999999">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399999999999999">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399999999999999">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399999999999999">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399999999999999">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399999999999999">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399999999999999">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399999999999999">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399999999999999">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399999999999999">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399999999999999">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399999999999999">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399999999999999">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399999999999999">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399999999999999">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399999999999999">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399999999999999">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399999999999999">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399999999999999">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399999999999999">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399999999999999">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399999999999999">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399999999999999">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399999999999999">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399999999999999">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399999999999999">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399999999999999">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399999999999999">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399999999999999">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8"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2" thickTop="1">
      <c r="U2506" s="282"/>
      <c r="V2506" s="282"/>
      <c r="W2506" s="282"/>
      <c r="X2506" s="282"/>
      <c r="Y2506" s="282"/>
      <c r="Z2506" s="282"/>
    </row>
    <row r="2507" spans="1:28">
      <c r="U2507" s="282"/>
      <c r="V2507" s="282"/>
      <c r="W2507" s="282"/>
      <c r="X2507" s="282"/>
      <c r="Y2507" s="282"/>
      <c r="Z2507" s="282"/>
    </row>
    <row r="2508" spans="1:28" ht="13.2" thickBot="1">
      <c r="U2508" s="282"/>
      <c r="V2508" s="282"/>
      <c r="W2508" s="282"/>
      <c r="X2508" s="282"/>
      <c r="Y2508" s="282"/>
      <c r="Z2508" s="282"/>
    </row>
  </sheetData>
  <sheetProtection algorithmName="SHA-512" hashValue="IsJ0IjW2zXCvGS5JGN6I/KA7nBUoJQk2x1FXy5XuzJf0jeDblVzWXhVxtezI7zkYgfRk6N80Cqpu192sgoH5tg==" saltValue="MS39vowXhO1lfjnDwUxbdg=="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13"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22" customWidth="1"/>
    <col min="2" max="2" width="42.90625" style="25" customWidth="1"/>
    <col min="3" max="3" width="51.6328125" style="22" customWidth="1"/>
    <col min="4" max="4" width="29.089843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90625" style="22" hidden="1" customWidth="1"/>
    <col min="11" max="11" width="9" style="22" hidden="1" customWidth="1"/>
    <col min="12" max="14" width="8.90625" style="22" hidden="1" customWidth="1"/>
    <col min="15" max="18" width="8.90625" style="22" customWidth="1"/>
    <col min="19" max="16384" width="8.90625" style="22"/>
  </cols>
  <sheetData>
    <row r="1" spans="1:10" ht="32.4">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827</v>
      </c>
    </row>
    <row r="2" spans="1:10" ht="16.2">
      <c r="A2" s="77" t="s">
        <v>921</v>
      </c>
      <c r="B2" s="78" t="str">
        <f>IF(F65=1,"Click here to return to Smelter List","")</f>
        <v/>
      </c>
      <c r="C2" s="150" t="str">
        <f>IF(F65=1,"Click here to return to Product List","")</f>
        <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Wieland Chase, LLC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B. Product (or List of Products)</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Go to Product List tab to enter products this declaration applies to</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Jack Horner</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jack.horner@wieland.com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(419) 485-8967</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Larry Muller</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larry.muller@wieland.com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43979</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 xml:space="preserve">6) What percentage of relevant suppliers have provided a response to your supply chain survey? </v>
      </c>
      <c r="B38" s="105"/>
      <c r="C38" s="105"/>
      <c r="D38" s="109"/>
      <c r="E38" s="84" t="s">
        <v>828</v>
      </c>
      <c r="F38" s="106"/>
      <c r="G38" s="24"/>
      <c r="H38" s="24"/>
    </row>
    <row r="39" spans="1:10" ht="26.4">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 xml:space="preserve">7) Have you identified all of the smelters supplying the 3TG to your supply chain? </v>
      </c>
      <c r="B43" s="105"/>
      <c r="C43" s="105"/>
      <c r="D43" s="109"/>
      <c r="E43" s="84" t="s">
        <v>829</v>
      </c>
      <c r="F43" s="106"/>
      <c r="G43" s="24"/>
      <c r="H43" s="24"/>
    </row>
    <row r="44" spans="1:10" ht="51.6">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 xml:space="preserve">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1330</v>
      </c>
      <c r="F54" s="107">
        <f>IF(SUM(F$24:F$27)=0,0,1)</f>
        <v>0</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No</v>
      </c>
      <c r="C55" s="102" t="str">
        <f t="shared" ca="1" si="10"/>
        <v>Complete</v>
      </c>
      <c r="D55" s="108" t="str">
        <f>IF(H55=1,"Click here to answer question (B)","")</f>
        <v/>
      </c>
      <c r="E55" s="84" t="s">
        <v>1330</v>
      </c>
      <c r="F55" s="107">
        <f t="shared" ref="F55" si="12">F$54</f>
        <v>0</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v>
      </c>
      <c r="B57" s="102" t="str">
        <f>Declaration!D79</f>
        <v>No</v>
      </c>
      <c r="C57" s="102" t="str">
        <f t="shared" ca="1" si="10"/>
        <v>Complete</v>
      </c>
      <c r="D57" s="108" t="str">
        <f>IF(H57=1,"Click here to answer question (C)","")</f>
        <v/>
      </c>
      <c r="E57" s="84" t="s">
        <v>1330</v>
      </c>
      <c r="F57" s="107">
        <f>F$54</f>
        <v>0</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No</v>
      </c>
      <c r="C58" s="102" t="str">
        <f t="shared" ca="1" si="10"/>
        <v>Complete</v>
      </c>
      <c r="D58" s="108" t="str">
        <f>IF(H58=1,"Click here to answer question (D)","")</f>
        <v/>
      </c>
      <c r="E58" s="84" t="s">
        <v>1330</v>
      </c>
      <c r="F58" s="107">
        <f>F$54</f>
        <v>0</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No</v>
      </c>
      <c r="C59" s="102" t="str">
        <f t="shared" ca="1" si="10"/>
        <v>Complete</v>
      </c>
      <c r="D59" s="108" t="str">
        <f>IF(H59=1,"Click here to answer question (E)","")</f>
        <v/>
      </c>
      <c r="E59" s="84" t="s">
        <v>1330</v>
      </c>
      <c r="F59" s="107">
        <f>F$54</f>
        <v>0</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No</v>
      </c>
      <c r="C60" s="102" t="str">
        <f t="shared" ca="1" si="10"/>
        <v>Complete</v>
      </c>
      <c r="D60" s="108" t="str">
        <f>IF(H60=1,"Click here to answer question (F)","")</f>
        <v/>
      </c>
      <c r="E60" s="84" t="s">
        <v>1330</v>
      </c>
      <c r="F60" s="107">
        <f>F$54</f>
        <v>0</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v>
      </c>
      <c r="B62" s="102" t="str">
        <f>Declaration!D87</f>
        <v>No</v>
      </c>
      <c r="C62" s="102" t="str">
        <f t="shared" ref="C62:C68" ca="1" si="13">IF(H62=1,J62,I62)</f>
        <v>Complete</v>
      </c>
      <c r="D62" s="108" t="str">
        <f>IF(H62=1,"Click here to answer question (G)","")</f>
        <v/>
      </c>
      <c r="E62" s="84" t="s">
        <v>1330</v>
      </c>
      <c r="F62" s="107">
        <f>F$54</f>
        <v>0</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1330</v>
      </c>
      <c r="F63" s="107">
        <f>F$54</f>
        <v>0</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1330</v>
      </c>
      <c r="F64" s="107">
        <f>IF(B5=Declaration!Q9,1,0)</f>
        <v>1</v>
      </c>
      <c r="G64" s="81">
        <f>IF('Product List'!B6="",1,0)</f>
        <v>0</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3" sqref="D13"/>
    </sheetView>
  </sheetViews>
  <sheetFormatPr defaultColWidth="8.90625" defaultRowHeight="12.6"/>
  <cols>
    <col min="1" max="1" width="3.08984375" style="116" customWidth="1"/>
    <col min="2" max="2" width="39.90625" style="117" customWidth="1"/>
    <col min="3" max="3" width="39.90625" style="116" customWidth="1"/>
    <col min="4" max="4" width="58.90625" style="116" customWidth="1"/>
    <col min="5" max="5" width="1.6328125" style="116" customWidth="1"/>
    <col min="6" max="6" width="9" customWidth="1"/>
    <col min="7" max="16384" width="8.9062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6" ht="13.2">
      <c r="A2" s="29"/>
      <c r="B2" s="147"/>
      <c r="C2" s="147"/>
      <c r="D2"/>
      <c r="E2" s="30"/>
    </row>
    <row r="3" spans="1:6" ht="13.2">
      <c r="A3" s="29"/>
      <c r="B3" s="147"/>
      <c r="C3" s="147"/>
      <c r="D3" s="147"/>
      <c r="E3" s="30"/>
    </row>
    <row r="4" spans="1:6" ht="15.75" customHeight="1">
      <c r="A4" s="29"/>
      <c r="B4" s="446" t="s">
        <v>921</v>
      </c>
      <c r="C4" s="446"/>
      <c r="D4" s="446"/>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30">
      <c r="A6" s="157"/>
      <c r="B6" s="111" t="s">
        <v>15507</v>
      </c>
      <c r="C6" s="111" t="s">
        <v>15508</v>
      </c>
      <c r="D6" s="111" t="s">
        <v>15533</v>
      </c>
      <c r="E6" s="32"/>
      <c r="F6"/>
    </row>
    <row r="7" spans="1:6" s="33" customFormat="1" ht="30">
      <c r="A7" s="158"/>
      <c r="B7" s="111" t="s">
        <v>15509</v>
      </c>
      <c r="C7" s="111" t="s">
        <v>15510</v>
      </c>
      <c r="D7" s="111" t="s">
        <v>15534</v>
      </c>
      <c r="E7" s="32"/>
      <c r="F7"/>
    </row>
    <row r="8" spans="1:6" s="33" customFormat="1" ht="30">
      <c r="A8" s="158"/>
      <c r="B8" s="111" t="s">
        <v>15543</v>
      </c>
      <c r="C8" s="111" t="s">
        <v>15544</v>
      </c>
      <c r="D8" s="111" t="s">
        <v>15534</v>
      </c>
      <c r="E8" s="32"/>
      <c r="F8"/>
    </row>
    <row r="9" spans="1:6" s="33" customFormat="1" ht="30">
      <c r="A9" s="158"/>
      <c r="B9" s="111" t="s">
        <v>15511</v>
      </c>
      <c r="C9" s="111" t="s">
        <v>15512</v>
      </c>
      <c r="D9" s="111" t="s">
        <v>15534</v>
      </c>
      <c r="E9" s="32"/>
      <c r="F9"/>
    </row>
    <row r="10" spans="1:6" s="33" customFormat="1" ht="30">
      <c r="A10" s="158"/>
      <c r="B10" s="111" t="s">
        <v>15517</v>
      </c>
      <c r="C10" s="111" t="s">
        <v>15518</v>
      </c>
      <c r="D10" s="111" t="s">
        <v>15535</v>
      </c>
      <c r="E10" s="32"/>
      <c r="F10"/>
    </row>
    <row r="11" spans="1:6" s="33" customFormat="1" ht="30">
      <c r="A11" s="158"/>
      <c r="B11" s="111" t="s">
        <v>15515</v>
      </c>
      <c r="C11" s="111" t="s">
        <v>15516</v>
      </c>
      <c r="D11" s="111" t="s">
        <v>15535</v>
      </c>
      <c r="E11" s="32"/>
      <c r="F11"/>
    </row>
    <row r="12" spans="1:6" s="33" customFormat="1" ht="30">
      <c r="A12" s="158"/>
      <c r="B12" s="111" t="s">
        <v>15513</v>
      </c>
      <c r="C12" s="111" t="s">
        <v>15514</v>
      </c>
      <c r="D12" s="111" t="s">
        <v>15535</v>
      </c>
      <c r="E12" s="32"/>
      <c r="F12"/>
    </row>
    <row r="13" spans="1:6" s="33" customFormat="1" ht="30">
      <c r="A13" s="158"/>
      <c r="B13" s="111" t="s">
        <v>15519</v>
      </c>
      <c r="C13" s="111" t="s">
        <v>15520</v>
      </c>
      <c r="D13" s="111" t="s">
        <v>15536</v>
      </c>
      <c r="E13" s="32"/>
      <c r="F13"/>
    </row>
    <row r="14" spans="1:6" s="33" customFormat="1" ht="30">
      <c r="A14" s="158"/>
      <c r="B14" s="348" t="s">
        <v>15531</v>
      </c>
      <c r="C14" s="111" t="s">
        <v>15539</v>
      </c>
      <c r="D14" s="111" t="s">
        <v>15532</v>
      </c>
      <c r="E14" s="32"/>
      <c r="F14"/>
    </row>
    <row r="15" spans="1:6" s="33" customFormat="1" ht="30">
      <c r="A15" s="158"/>
      <c r="B15" s="348" t="s">
        <v>15541</v>
      </c>
      <c r="C15" s="111" t="s">
        <v>15542</v>
      </c>
      <c r="D15" s="111" t="s">
        <v>15532</v>
      </c>
      <c r="E15" s="32"/>
      <c r="F15"/>
    </row>
    <row r="16" spans="1:6" s="33" customFormat="1" ht="30">
      <c r="A16" s="158"/>
      <c r="B16" s="348" t="s">
        <v>15537</v>
      </c>
      <c r="C16" s="111" t="s">
        <v>15540</v>
      </c>
      <c r="D16" s="111" t="s">
        <v>15538</v>
      </c>
      <c r="E16" s="32"/>
      <c r="F16"/>
    </row>
    <row r="17" spans="1:6" s="33" customFormat="1" ht="15">
      <c r="A17" s="158"/>
      <c r="B17" s="148"/>
      <c r="C17" s="111"/>
      <c r="D17" s="111"/>
      <c r="E17" s="32"/>
      <c r="F17"/>
    </row>
    <row r="18" spans="1:6" s="33" customFormat="1" ht="13.2">
      <c r="A18" s="158"/>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49" t="str">
        <f ca="1">OFFSET(L!$C$1,MATCH("General"&amp;"Cpy",L!$A:$A,0)-1,SL,,)</f>
        <v>© 2020 Responsible Minerals Initiative. All rights reserved.</v>
      </c>
      <c r="C1001" s="449"/>
      <c r="D1001" s="449"/>
      <c r="E1001" s="31"/>
    </row>
    <row r="1002" spans="1:6" ht="13.2"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90625" defaultRowHeight="12.6"/>
  <cols>
    <col min="1" max="1" width="9.08984375" style="227" bestFit="1" customWidth="1"/>
    <col min="2" max="2" width="42.90625" style="227" customWidth="1"/>
    <col min="3" max="3" width="63.90625" style="227" customWidth="1"/>
    <col min="4" max="4" width="25.6328125" style="227" customWidth="1"/>
    <col min="5" max="5" width="12.6328125" style="227" customWidth="1"/>
    <col min="6" max="6" width="12.6328125" style="228" customWidth="1"/>
    <col min="7" max="7" width="15.36328125" style="227" customWidth="1"/>
    <col min="8" max="8" width="23.90625" style="227" customWidth="1"/>
    <col min="9" max="9" width="28.08984375" style="227" customWidth="1"/>
    <col min="10" max="10" width="48.26953125" style="227" hidden="1" customWidth="1"/>
    <col min="11" max="11" width="49.7265625" style="227" hidden="1" customWidth="1"/>
    <col min="12" max="13" width="49.7265625" style="227" customWidth="1"/>
    <col min="14" max="16384" width="8.90625" style="227"/>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90625" defaultRowHeight="13.8"/>
  <cols>
    <col min="1" max="1" width="14.6328125" style="293" customWidth="1"/>
    <col min="2" max="2" width="14" style="293" customWidth="1"/>
    <col min="3" max="3" width="6.08984375" style="293" customWidth="1"/>
    <col min="4" max="4" width="56.26953125" style="293" customWidth="1"/>
    <col min="5" max="5" width="53.7265625" style="288" customWidth="1"/>
    <col min="6" max="6" width="54.08984375" style="293" customWidth="1"/>
    <col min="7" max="7" width="68.26953125" style="293" customWidth="1"/>
    <col min="8" max="8" width="49.26953125" style="293" customWidth="1"/>
    <col min="9" max="9" width="51.6328125" style="293" customWidth="1"/>
    <col min="10" max="10" width="50.26953125" style="293" customWidth="1"/>
    <col min="11" max="11" width="51.90625" style="255" customWidth="1"/>
    <col min="12" max="12" width="66.90625" style="326" customWidth="1"/>
    <col min="13" max="13" width="46.08984375" style="187" customWidth="1"/>
    <col min="14" max="15" width="8.90625" style="187" customWidth="1"/>
    <col min="16" max="16384" width="8.9062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2.8">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4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1.4">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7.6">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41.4">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1.4">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1.4">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1.4">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69">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27.6">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82.8">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7.6">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69">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1.4">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1.4">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38.6">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13.4">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6">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41.4">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360">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4.2">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43.6">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15.2">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15.2">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1.4">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57.6">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96.6">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10.4">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00.8">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58.8">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01.6">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187.2">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86.4">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1.4">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7.6">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86.4">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69">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5.2">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38">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2.8">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82.8">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10.4">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69">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3.2">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3.2">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0.4">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17.39999999999998">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82.8">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79.4">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193.2">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15.2">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1.4">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193.2">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7.6">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03.60000000000002">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51.80000000000001">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38">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289.8">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96.6">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41.4">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69">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7.6">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1.4">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7.6">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6">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7.6">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6">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7.6">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7.6">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7.6">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7.6">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7.6">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7.6">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2.8">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6.4">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24.2">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51.80000000000001">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69">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38">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10.4">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38">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20.8">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10.4">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17.39999999999998">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07">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7.6">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69">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7.6">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51.8000000000000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96.6">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76">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48.4">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7.6">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38">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82.8">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07">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193.2">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79.4">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6">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7.6">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41.4">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3.2">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5.2">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7.6">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7.6">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7.6">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7.6">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27.6">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28.8">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14.4">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0.4">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7.799999999999997">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37.799999999999997">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28.8">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28.8">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7.799999999999997">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7.6">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69">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0.4">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7.799999999999997">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28.8">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1.4">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7.6">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8.8">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14.4">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14.4">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14.4">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14.4">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14.4">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14.4">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14.4">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14.4">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14.4">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7.6">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6">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7.6">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7.6">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7.6">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7.6">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7.6">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1.4">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1.4">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5.2">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27.6">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1.4">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6">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5.2">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7.6">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7.6">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7.6">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7.6">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7.6">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7.6">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1.4">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1.4">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7.6">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1.4">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1.4">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27.6">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1.4">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5.2">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5.2">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5.2">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5.2">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69">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69">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69">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69">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55.2">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55.2">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55.2">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55.2">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55.2">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55.2">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55.2">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55.2">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41.4">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5.2">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5.2">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5.2">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1.4">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1.4">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1.4">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1.4">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5.2">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5.2">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5.2">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82.8">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41.4">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41.4">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1.4">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1.4">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1.4">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1.4">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7.6">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8">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6">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6">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9">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6">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6">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9">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dcmitype/"/>
    <ds:schemaRef ds:uri="http://schemas.microsoft.com/office/infopath/2007/PartnerControls"/>
    <ds:schemaRef ds:uri="http://schemas.microsoft.com/office/2006/documentManagement/types"/>
    <ds:schemaRef ds:uri="http://purl.org/dc/terms/"/>
    <ds:schemaRef ds:uri="http://schemas.microsoft.com/office/2006/metadata/properties"/>
    <ds:schemaRef ds:uri="http://www.w3.org/XML/1998/namespace"/>
    <ds:schemaRef ds:uri="http://purl.org/dc/elements/1.1/"/>
    <ds:schemaRef ds:uri="http://schemas.openxmlformats.org/package/2006/metadata/core-properties"/>
    <ds:schemaRef ds:uri="060324a1-f66f-4c36-a8ec-beadbf2f4219"/>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Horner, Jack</cp:lastModifiedBy>
  <cp:lastPrinted>2015-04-21T20:47:43Z</cp:lastPrinted>
  <dcterms:created xsi:type="dcterms:W3CDTF">2010-06-21T21:00:23Z</dcterms:created>
  <dcterms:modified xsi:type="dcterms:W3CDTF">2020-05-28T13:25:53Z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